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1635" windowWidth="12000" windowHeight="6015" tabRatio="921"/>
  </bookViews>
  <sheets>
    <sheet name="Income Statements" sheetId="3" r:id="rId1"/>
    <sheet name="Balance Sheet" sheetId="4" r:id="rId2"/>
    <sheet name="Statement of Changes in Equity" sheetId="9" r:id="rId3"/>
    <sheet name="Cash Flow Statement" sheetId="10" r:id="rId4"/>
    <sheet name="Notes" sheetId="5" r:id="rId5"/>
  </sheets>
  <definedNames>
    <definedName name="_xlnm.Print_Area" localSheetId="1">'Balance Sheet'!$A$1:$G$62</definedName>
    <definedName name="_xlnm.Print_Area" localSheetId="3">'Cash Flow Statement'!$A$1:$G$63</definedName>
    <definedName name="_xlnm.Print_Area" localSheetId="0">'Income Statements'!$A$1:$K$43</definedName>
    <definedName name="_xlnm.Print_Area" localSheetId="4">Notes!$A$1:$M$219</definedName>
    <definedName name="_xlnm.Print_Area" localSheetId="2">'Statement of Changes in Equity'!$A$1:$P$32</definedName>
    <definedName name="_xlnm.Print_Titles" localSheetId="1">'Balance Sheet'!$8:$10</definedName>
    <definedName name="_xlnm.Print_Titles" localSheetId="3">'Cash Flow Statement'!$9:$10</definedName>
  </definedNames>
  <calcPr calcId="124519" calcMode="autoNoTable"/>
</workbook>
</file>

<file path=xl/calcChain.xml><?xml version="1.0" encoding="utf-8"?>
<calcChain xmlns="http://schemas.openxmlformats.org/spreadsheetml/2006/main">
  <c r="D21" i="4"/>
  <c r="D48"/>
  <c r="J90" i="5" l="1"/>
  <c r="J87"/>
  <c r="L57"/>
  <c r="J57"/>
  <c r="G56" i="10"/>
  <c r="G18"/>
  <c r="E25"/>
  <c r="D45" i="4"/>
  <c r="E24" i="10"/>
  <c r="G8"/>
  <c r="I19" i="3"/>
  <c r="G35" i="10"/>
  <c r="G36" s="1"/>
  <c r="G26"/>
  <c r="G55"/>
  <c r="G57"/>
  <c r="K14" i="3"/>
  <c r="K13"/>
  <c r="G33"/>
  <c r="E33"/>
  <c r="E24"/>
  <c r="E20"/>
  <c r="E19"/>
  <c r="E18"/>
  <c r="E17"/>
  <c r="E14"/>
  <c r="E13"/>
  <c r="E15" s="1"/>
  <c r="G24"/>
  <c r="G20"/>
  <c r="G19"/>
  <c r="G18"/>
  <c r="G17"/>
  <c r="G14"/>
  <c r="G13"/>
  <c r="K15"/>
  <c r="K22" s="1"/>
  <c r="R101" i="5"/>
  <c r="Q100"/>
  <c r="R49"/>
  <c r="U47"/>
  <c r="T47"/>
  <c r="T55" s="1"/>
  <c r="T59" s="1"/>
  <c r="V47"/>
  <c r="V55" s="1"/>
  <c r="V59" s="1"/>
  <c r="T100"/>
  <c r="T105" s="1"/>
  <c r="S100"/>
  <c r="S105" s="1"/>
  <c r="U100"/>
  <c r="U105" s="1"/>
  <c r="R100"/>
  <c r="L121"/>
  <c r="L119"/>
  <c r="P98"/>
  <c r="P97"/>
  <c r="P51"/>
  <c r="P56"/>
  <c r="P60" s="1"/>
  <c r="V100"/>
  <c r="V105"/>
  <c r="E23" i="10"/>
  <c r="E26"/>
  <c r="J83" i="5"/>
  <c r="R47"/>
  <c r="R55" s="1"/>
  <c r="R59" s="1"/>
  <c r="Q108"/>
  <c r="R108"/>
  <c r="S108"/>
  <c r="T108"/>
  <c r="U108"/>
  <c r="V108"/>
  <c r="Q98"/>
  <c r="Q97"/>
  <c r="Q104"/>
  <c r="J120" s="1"/>
  <c r="Q56"/>
  <c r="Q60" s="1"/>
  <c r="Q102"/>
  <c r="J118"/>
  <c r="Q101"/>
  <c r="L55"/>
  <c r="R98"/>
  <c r="R97"/>
  <c r="R56"/>
  <c r="R60" s="1"/>
  <c r="S56"/>
  <c r="S60" s="1"/>
  <c r="S55"/>
  <c r="S59" s="1"/>
  <c r="W58"/>
  <c r="W57"/>
  <c r="W54"/>
  <c r="W53"/>
  <c r="W52"/>
  <c r="W51"/>
  <c r="W50"/>
  <c r="W49"/>
  <c r="W48"/>
  <c r="W56" s="1"/>
  <c r="W60" s="1"/>
  <c r="W102"/>
  <c r="W101"/>
  <c r="W98"/>
  <c r="V98"/>
  <c r="U98"/>
  <c r="G20" i="10"/>
  <c r="S98" i="5"/>
  <c r="S97"/>
  <c r="L12" i="9"/>
  <c r="P12"/>
  <c r="L103" i="5"/>
  <c r="L105" s="1"/>
  <c r="Y102"/>
  <c r="Y105" s="1"/>
  <c r="E55" i="10"/>
  <c r="X102" i="5"/>
  <c r="X105" s="1"/>
  <c r="T56"/>
  <c r="T60" s="1"/>
  <c r="U56"/>
  <c r="U60" s="1"/>
  <c r="V56"/>
  <c r="V60" s="1"/>
  <c r="X56"/>
  <c r="X60" s="1"/>
  <c r="X55"/>
  <c r="X59" s="1"/>
  <c r="T98"/>
  <c r="T97"/>
  <c r="I15" i="3"/>
  <c r="F206" i="5"/>
  <c r="J80"/>
  <c r="E20" i="10"/>
  <c r="E28" s="1"/>
  <c r="E22"/>
  <c r="H207" i="5"/>
  <c r="H205" s="1"/>
  <c r="I9" i="3"/>
  <c r="D9" i="4" s="1"/>
  <c r="H192" i="5"/>
  <c r="L192" s="1"/>
  <c r="F192"/>
  <c r="J192" s="1"/>
  <c r="L140"/>
  <c r="J140"/>
  <c r="L98"/>
  <c r="J98"/>
  <c r="J114" s="1"/>
  <c r="J75"/>
  <c r="G28" i="3"/>
  <c r="E28"/>
  <c r="H158" i="5"/>
  <c r="H159"/>
  <c r="J145"/>
  <c r="G45" i="10"/>
  <c r="F16" i="4"/>
  <c r="F26" s="1"/>
  <c r="D16"/>
  <c r="F33"/>
  <c r="F35"/>
  <c r="F54" s="1"/>
  <c r="F41"/>
  <c r="F52" s="1"/>
  <c r="F50"/>
  <c r="F24"/>
  <c r="H160" i="5"/>
  <c r="K9" i="3"/>
  <c r="G9" i="10" s="1"/>
  <c r="E45"/>
  <c r="J55" i="5"/>
  <c r="A1" i="4"/>
  <c r="A2"/>
  <c r="A3"/>
  <c r="A4"/>
  <c r="D24"/>
  <c r="D26" s="1"/>
  <c r="N21" i="9"/>
  <c r="N23" s="1"/>
  <c r="D34" i="4" s="1"/>
  <c r="D41"/>
  <c r="D52" s="1"/>
  <c r="D50"/>
  <c r="A1" i="10"/>
  <c r="A2"/>
  <c r="A3"/>
  <c r="A4"/>
  <c r="E36"/>
  <c r="E57"/>
  <c r="A1" i="5"/>
  <c r="A2"/>
  <c r="A3"/>
  <c r="A4"/>
  <c r="A5"/>
  <c r="L145"/>
  <c r="H163"/>
  <c r="H164"/>
  <c r="A1" i="9"/>
  <c r="A2"/>
  <c r="A3"/>
  <c r="A4"/>
  <c r="N14"/>
  <c r="N16" s="1"/>
  <c r="F16"/>
  <c r="H16"/>
  <c r="L19"/>
  <c r="F23"/>
  <c r="H23"/>
  <c r="P19"/>
  <c r="E9" i="10"/>
  <c r="F56" i="4"/>
  <c r="J117" i="5"/>
  <c r="Q55"/>
  <c r="Q59" s="1"/>
  <c r="J116"/>
  <c r="J103"/>
  <c r="P105"/>
  <c r="P55"/>
  <c r="P59" s="1"/>
  <c r="G15" i="3"/>
  <c r="G59" i="10" l="1"/>
  <c r="Q105" i="5"/>
  <c r="L59"/>
  <c r="W47"/>
  <c r="W55" s="1"/>
  <c r="W59" s="1"/>
  <c r="J59"/>
  <c r="R105"/>
  <c r="J119"/>
  <c r="I22" i="3"/>
  <c r="G22"/>
  <c r="E22"/>
  <c r="E26" s="1"/>
  <c r="E29" s="1"/>
  <c r="E32" s="1"/>
  <c r="J84" i="5"/>
  <c r="J42"/>
  <c r="F203"/>
  <c r="H165"/>
  <c r="H161"/>
  <c r="G26" i="3"/>
  <c r="G29" s="1"/>
  <c r="G32" s="1"/>
  <c r="L106" i="5"/>
  <c r="I26" i="3"/>
  <c r="I29" s="1"/>
  <c r="I32" s="1"/>
  <c r="E14" i="10"/>
  <c r="E21" s="1"/>
  <c r="E27" s="1"/>
  <c r="E30" s="1"/>
  <c r="E47" s="1"/>
  <c r="E51" s="1"/>
  <c r="K26" i="3"/>
  <c r="K29" s="1"/>
  <c r="K32" s="1"/>
  <c r="G14" i="10"/>
  <c r="G21" s="1"/>
  <c r="G27" s="1"/>
  <c r="J121" i="5"/>
  <c r="J105"/>
  <c r="U55"/>
  <c r="U59" s="1"/>
  <c r="W100"/>
  <c r="W105" s="1"/>
  <c r="E59" i="10"/>
  <c r="G28"/>
  <c r="J106" i="5" l="1"/>
  <c r="J122" s="1"/>
  <c r="G30" i="10"/>
  <c r="G47" s="1"/>
  <c r="G51" s="1"/>
  <c r="E34" i="3"/>
  <c r="F194" i="5"/>
  <c r="F198" s="1"/>
  <c r="E36" i="3" s="1"/>
  <c r="L194" i="5"/>
  <c r="L198" s="1"/>
  <c r="K36" i="3" s="1"/>
  <c r="K34"/>
  <c r="J14" i="9"/>
  <c r="J194" i="5"/>
  <c r="J198" s="1"/>
  <c r="I36" i="3" s="1"/>
  <c r="I34"/>
  <c r="J21" i="9"/>
  <c r="H194" i="5"/>
  <c r="H198" s="1"/>
  <c r="G36" i="3" s="1"/>
  <c r="G34"/>
  <c r="L21" i="9" l="1"/>
  <c r="J23"/>
  <c r="L14"/>
  <c r="J16"/>
  <c r="D32" i="4" l="1"/>
  <c r="D33" s="1"/>
  <c r="D35" s="1"/>
  <c r="F207" i="5"/>
  <c r="F205" s="1"/>
  <c r="P14" i="9"/>
  <c r="P16" s="1"/>
  <c r="L16"/>
  <c r="P21"/>
  <c r="P23" s="1"/>
  <c r="L23"/>
  <c r="D54" i="4" l="1"/>
  <c r="D56"/>
</calcChain>
</file>

<file path=xl/sharedStrings.xml><?xml version="1.0" encoding="utf-8"?>
<sst xmlns="http://schemas.openxmlformats.org/spreadsheetml/2006/main" count="365" uniqueCount="263">
  <si>
    <t>CUMULATIVE QUARTER</t>
  </si>
  <si>
    <t>(a)</t>
  </si>
  <si>
    <t>(b)</t>
  </si>
  <si>
    <t>Taxation</t>
  </si>
  <si>
    <t>Minority Interests</t>
  </si>
  <si>
    <t>(Incorporated in Malaysia)</t>
  </si>
  <si>
    <t>Share Capital</t>
  </si>
  <si>
    <t>There was no financial instrument with off-balance sheet risk as at the date of this announcement applicable to the Group.</t>
  </si>
  <si>
    <t xml:space="preserve"> </t>
  </si>
  <si>
    <t>RM('000)</t>
  </si>
  <si>
    <t>Revenue</t>
  </si>
  <si>
    <t>Inventories</t>
  </si>
  <si>
    <t>Non-Distributable Reserve- Share Premium</t>
  </si>
  <si>
    <t>Total</t>
  </si>
  <si>
    <t>CASH FLOWS FROM INVESTING ACTIVITIES</t>
  </si>
  <si>
    <t>Purchase of property, plant and equipment</t>
  </si>
  <si>
    <t>CASH FLOWS FROM FINANCING ACTIVITIES</t>
  </si>
  <si>
    <t>Cash and bank balances</t>
  </si>
  <si>
    <t>Prospects</t>
  </si>
  <si>
    <t>KBES BERHAD</t>
  </si>
  <si>
    <t>(Company No: 597132 A)</t>
  </si>
  <si>
    <t>AND ITS SUBSIDIARY COMPANIES</t>
  </si>
  <si>
    <t>RM'000</t>
  </si>
  <si>
    <t>Express bus services</t>
  </si>
  <si>
    <t>Inter segment elimination</t>
  </si>
  <si>
    <t>Super Trans Corporation Sdn Bhd</t>
  </si>
  <si>
    <t>Short term :</t>
  </si>
  <si>
    <t>Long term :</t>
  </si>
  <si>
    <t>Borrowings</t>
  </si>
  <si>
    <t>Current year</t>
  </si>
  <si>
    <t>quarter</t>
  </si>
  <si>
    <t>to-date</t>
  </si>
  <si>
    <t>Minority interest</t>
  </si>
  <si>
    <t>Current</t>
  </si>
  <si>
    <t>ended</t>
  </si>
  <si>
    <t>Corresponding</t>
  </si>
  <si>
    <t>Y-T-D</t>
  </si>
  <si>
    <t>Income tax</t>
  </si>
  <si>
    <t>Deferred tax</t>
  </si>
  <si>
    <t>Cash and Cash Equivalents carried forward consist of :</t>
  </si>
  <si>
    <t>Basic earnings per ordinary share  (sen)</t>
  </si>
  <si>
    <t>There were no acquisitions and disposals of quoted securities during the current quarter under review.</t>
  </si>
  <si>
    <t>There were no material changes in the estimates reported in the prior financial year that have a material effect in the current quarter.</t>
  </si>
  <si>
    <t>Distributable Reserve - Retained Profit</t>
  </si>
  <si>
    <t>RM '000</t>
  </si>
  <si>
    <t xml:space="preserve">Approved and contracted for </t>
  </si>
  <si>
    <t>Dividends</t>
  </si>
  <si>
    <t>CASH FLOWS FROM OPERATING ACTIVITIES</t>
  </si>
  <si>
    <t>Depreciation of property, plant and equipment</t>
  </si>
  <si>
    <t>Finance costs</t>
  </si>
  <si>
    <t>Finance costs paid</t>
  </si>
  <si>
    <t>Profit Guarantee</t>
  </si>
  <si>
    <t>The Group did not issue any profit guarantee.</t>
  </si>
  <si>
    <t>Number of ordinary shares in issue ('000)</t>
  </si>
  <si>
    <t>Attributable to:</t>
  </si>
  <si>
    <t>Other income</t>
  </si>
  <si>
    <t>Administrative expenses</t>
  </si>
  <si>
    <t>ASSETS</t>
  </si>
  <si>
    <t>Property, plant and equipment</t>
  </si>
  <si>
    <t>Non-current assets</t>
  </si>
  <si>
    <t>Current assets</t>
  </si>
  <si>
    <t>Current liabilities</t>
  </si>
  <si>
    <t>Non-current liabilities</t>
  </si>
  <si>
    <t>TOTAL ASSETS</t>
  </si>
  <si>
    <t>EQUITY AND LIABILITIES</t>
  </si>
  <si>
    <t>TOTAL EQUITY AND LIABILITIES</t>
  </si>
  <si>
    <t>Part A - Explanatory Notes Pursuant to FRS 134</t>
  </si>
  <si>
    <t>Part B - Explanatory Notes Pursuant to Appendix 9B of the Listing Requirements of Bursa Malaysia Securities Berhad</t>
  </si>
  <si>
    <t>Basis of Preparation</t>
  </si>
  <si>
    <t>Auditors' Report on Preceding Annual Financial Statements</t>
  </si>
  <si>
    <t>Unusual Items due to their Nature, Size or Incidence</t>
  </si>
  <si>
    <t>There are no issuance and repayment of debts and equity securities during the current quarter.</t>
  </si>
  <si>
    <t>Debt and Equity Securities</t>
  </si>
  <si>
    <t>Dividend Paid</t>
  </si>
  <si>
    <t>Segmental Information</t>
  </si>
  <si>
    <t>Valuation of Property, Plant and Equipment</t>
  </si>
  <si>
    <t>Subsequent Events</t>
  </si>
  <si>
    <t>There were no changes in the composition of the group during the current financial quarter.</t>
  </si>
  <si>
    <t>Contingent Liabilities</t>
  </si>
  <si>
    <t>Changes in the Composition of the Group</t>
  </si>
  <si>
    <t>Capital Commitments</t>
  </si>
  <si>
    <t>Significant Related Party Transactions</t>
  </si>
  <si>
    <t>Equity holders of the parent</t>
  </si>
  <si>
    <t>Equity attributable to equity holders of the parent</t>
  </si>
  <si>
    <t>Total Equity</t>
  </si>
  <si>
    <t>Review of Performance</t>
  </si>
  <si>
    <t>Comparison with the Preceding Quarter's Results</t>
  </si>
  <si>
    <t>Quoted Securities</t>
  </si>
  <si>
    <t>Status of Corporate Proposals</t>
  </si>
  <si>
    <t>Group Borrowings</t>
  </si>
  <si>
    <t>Off Balance Sheet Financial Instruments</t>
  </si>
  <si>
    <t>Material Litigation</t>
  </si>
  <si>
    <t>Basic Earnings Per Share</t>
  </si>
  <si>
    <t xml:space="preserve"> Attributable to equity holders of the parent</t>
  </si>
  <si>
    <t>Disposal of Unquoted Investments and/or Properties</t>
  </si>
  <si>
    <t>Bank overdraft</t>
  </si>
  <si>
    <t xml:space="preserve"> before tax</t>
  </si>
  <si>
    <t>There were no corporate proposals announced but not completed as at the date of this announcement.</t>
  </si>
  <si>
    <t>The Group has no material contingent liabilities as at the date of this announcement.</t>
  </si>
  <si>
    <t>Investment holding</t>
  </si>
  <si>
    <t xml:space="preserve">There was no dividend paid during the quarter under review. </t>
  </si>
  <si>
    <t>Net cash from operating activities</t>
  </si>
  <si>
    <t>Operating profit before working capital changes</t>
  </si>
  <si>
    <t>Adjustments for:</t>
  </si>
  <si>
    <t>JESSLYN ONG BEE FANG (MAICSA 7020672)</t>
  </si>
  <si>
    <t>Company Secretaries</t>
  </si>
  <si>
    <t>Perak</t>
  </si>
  <si>
    <t xml:space="preserve">BY ORDER OF THE BOARD </t>
  </si>
  <si>
    <t>Rental of machinery and equipment</t>
  </si>
  <si>
    <t>Seasonal or Cyclical Factors</t>
  </si>
  <si>
    <t>Material Changes in Estimates</t>
  </si>
  <si>
    <t>A1.</t>
  </si>
  <si>
    <t>A2.</t>
  </si>
  <si>
    <t>A3.</t>
  </si>
  <si>
    <t>A4.</t>
  </si>
  <si>
    <t>A5.</t>
  </si>
  <si>
    <t>A6.</t>
  </si>
  <si>
    <t>A7.</t>
  </si>
  <si>
    <t>A8.</t>
  </si>
  <si>
    <t>A9.</t>
  </si>
  <si>
    <t>A10.</t>
  </si>
  <si>
    <t>A11.</t>
  </si>
  <si>
    <t>A12.</t>
  </si>
  <si>
    <t>A13.</t>
  </si>
  <si>
    <t>A14.</t>
  </si>
  <si>
    <t>B1.</t>
  </si>
  <si>
    <t>B2.</t>
  </si>
  <si>
    <t>B3.</t>
  </si>
  <si>
    <t>B4.</t>
  </si>
  <si>
    <t>B5.</t>
  </si>
  <si>
    <t>B6.</t>
  </si>
  <si>
    <t>B7.</t>
  </si>
  <si>
    <t>B8.</t>
  </si>
  <si>
    <t>B9.</t>
  </si>
  <si>
    <t>B10.</t>
  </si>
  <si>
    <t>B11.</t>
  </si>
  <si>
    <t>B12.</t>
  </si>
  <si>
    <t>B13.</t>
  </si>
  <si>
    <t xml:space="preserve"> (Note B13)</t>
  </si>
  <si>
    <t>Net cash used in financing activities</t>
  </si>
  <si>
    <t>Intangible assets</t>
  </si>
  <si>
    <t>There were no material litigation pending as at the date of this announcement.</t>
  </si>
  <si>
    <t>Repayment of amount owing to a director</t>
  </si>
  <si>
    <t>Repayment of hire purchase payables</t>
  </si>
  <si>
    <t>Proceeds from disposal of property, plant and equipment</t>
  </si>
  <si>
    <t xml:space="preserve">There were no unusual items affecting assets, liabilities, equity, net income or cash flows of the Group during the quarter under review.  </t>
  </si>
  <si>
    <t xml:space="preserve">The above term loans are secured by means of the following:- </t>
  </si>
  <si>
    <t>(i)</t>
  </si>
  <si>
    <t>Term loans</t>
  </si>
  <si>
    <t>(ii)</t>
  </si>
  <si>
    <t>(iii)</t>
  </si>
  <si>
    <t>Tax credit/(tax expense)</t>
  </si>
  <si>
    <t>Acquisition of intangible assets</t>
  </si>
  <si>
    <t>(Gain)/loss on disposal of property, plant and equipment</t>
  </si>
  <si>
    <t>Decrease/(increase) in other receivables, deposits and prepayments</t>
  </si>
  <si>
    <t>Decrease/(increase) in trade receivables</t>
  </si>
  <si>
    <t>Gross profit/(loss)</t>
  </si>
  <si>
    <t>Profit/(Loss) for the period (Cumulative)</t>
  </si>
  <si>
    <t>Profit /(Loss) for the period (Cumulative)</t>
  </si>
  <si>
    <t>Cash from/(used in) Operations</t>
  </si>
  <si>
    <t>Assembly and maintenance of coaches and air-conditioners</t>
  </si>
  <si>
    <t>Increase/(decrease) in trade payables</t>
  </si>
  <si>
    <t>Increase/(decrease) in other payables and accruals</t>
  </si>
  <si>
    <t>Profit/(loss) before taxation</t>
  </si>
  <si>
    <t>Profit/(loss) for the period</t>
  </si>
  <si>
    <t>The Board of Directors do not recommend any dividend for the current quarter under review.</t>
  </si>
  <si>
    <t>Decrease/(Increase) in inventories</t>
  </si>
  <si>
    <t>Proceed from term loans</t>
  </si>
  <si>
    <t>Development and production of electric vehicles</t>
  </si>
  <si>
    <t>There were no disposals of unquoted investments or material properties during the current quarter under review.</t>
  </si>
  <si>
    <t>Uplift/(Placement) of fixed deposits pledged to banks</t>
  </si>
  <si>
    <t>Net cash from investing activities</t>
  </si>
  <si>
    <t>NET INCREASE IN CASH AND CASH EQUIVALENTS</t>
  </si>
  <si>
    <t>CONDENSED CONSOLIDATED STATEMENT OF FINANCIAL POSITION</t>
  </si>
  <si>
    <t>AS AT</t>
  </si>
  <si>
    <t>Trade receivables</t>
  </si>
  <si>
    <t>Other receivables, deposits and prepayments</t>
  </si>
  <si>
    <t>Fixed deposits with licensed banks</t>
  </si>
  <si>
    <t>Share capital</t>
  </si>
  <si>
    <t>Share premium</t>
  </si>
  <si>
    <t>Hire purchase payables</t>
  </si>
  <si>
    <t>Deferred tax liabilities</t>
  </si>
  <si>
    <t>Trade payables</t>
  </si>
  <si>
    <t>Other payables and accrued expenses</t>
  </si>
  <si>
    <t>Tax liabilities</t>
  </si>
  <si>
    <t>Total Liabilities</t>
  </si>
  <si>
    <t>Net assets per ordinary share of RM0.50 each  (RM)</t>
  </si>
  <si>
    <t>(unaudited)</t>
  </si>
  <si>
    <t>CURRENT QUARTER</t>
  </si>
  <si>
    <t>Other comprehensive income</t>
  </si>
  <si>
    <t>Total comprehensive income for the period</t>
  </si>
  <si>
    <t>CONDENSED CONSOLIDATED CASH FLOW STATEMENT</t>
  </si>
  <si>
    <t>CONDENSED CONSOLIDATED STATEMENT OF CHANGES IN EQUITY</t>
  </si>
  <si>
    <t>(audited)</t>
  </si>
  <si>
    <t>CONDENSED CONSOLIDATED STATEMENT OF COMPREHENSIVE INCOME</t>
  </si>
  <si>
    <t xml:space="preserve">  -  Purchase of office equipment</t>
  </si>
  <si>
    <t>corporate guarantee of the Company.</t>
  </si>
  <si>
    <t xml:space="preserve">The bank overdraft is secured by means of the following:- </t>
  </si>
  <si>
    <t>This interim financial statements are unaudited and have been prepared in accordance with the requirements of Financial Reporting Standard (FRS) 134 "Interim Financial Reporting" issued by the Malaysian Accounting Standards Board (MASB) and paragraph 9.22 and Appendix 9B of the Listing Requirements of the Bursa Malaysia Securities Berhad. The interim financial statements are in compliance with the Financial Reporting Standard (FRSs) and Issue Conmmittee Interpretation (IC Int.).</t>
  </si>
  <si>
    <t>The Group's operations were not materially affected by any major seasonal or cyclical factors.</t>
  </si>
  <si>
    <t>B14.</t>
  </si>
  <si>
    <t>Disclosure of realised and unrealised profits or losses</t>
  </si>
  <si>
    <t>As at</t>
  </si>
  <si>
    <t>Realised profit/(loss)</t>
  </si>
  <si>
    <t>Unrealised profit/(loss)</t>
  </si>
  <si>
    <t>Fixed deposits with a licensed bank</t>
  </si>
  <si>
    <t>Interest income</t>
  </si>
  <si>
    <t>Proceed from hire purchase payables</t>
  </si>
  <si>
    <t>More Team Venture Sdn Bhd</t>
  </si>
  <si>
    <t>Rental of bus depot</t>
  </si>
  <si>
    <t>All the above transactions were carried out on agreed terms and conditions in the ordinary course of business of the Group.</t>
  </si>
  <si>
    <t>There were no material events subsequent to the end of the current financial quarter, which is likely to substantially affect the results of the Group.</t>
  </si>
  <si>
    <t>Basic earnings per share are calculated by dividing the net profit/(loss) for the period by the number of ordinary shares in issue during the period.</t>
  </si>
  <si>
    <t>The Group continuously review its marketing strategy to adapt with prevailing market condition in order to increase sales by focusing on effective trip management, drivers management, buses management and improving customer service. The Group is in the process of converting some of its bus to operate on compressed natural gas (CNG) to reduce its operating cost. The Group is also looking for more customers for its coach assembly activity.</t>
  </si>
  <si>
    <t>The Group is in the process of converting some of its bus to operate on compressed natural gas (CNG) to reduce its operating cost. The Group is also looking for more customers for its coach assembly activity.</t>
  </si>
  <si>
    <t>The retained profit/(loss) is analysed as follows :</t>
  </si>
  <si>
    <t>Retained profit/(loss)</t>
  </si>
  <si>
    <t>Quarter ended</t>
  </si>
  <si>
    <t>Revenue from :</t>
  </si>
  <si>
    <t>Others</t>
  </si>
  <si>
    <t xml:space="preserve">Profit/(loss) before taxation </t>
  </si>
  <si>
    <t>Profit/(loss)</t>
  </si>
  <si>
    <t>Net profit/(loss) attributable to shareholders (RM '000)</t>
  </si>
  <si>
    <t>Expense/(credit)</t>
  </si>
  <si>
    <t>Impairment loss on receivables</t>
  </si>
  <si>
    <t>As at 1 January 2013</t>
  </si>
  <si>
    <t>pledge of fixed deposits of subsidiary company; and</t>
  </si>
  <si>
    <t>legal charge on the leasehold land and building of the subsidiary company;</t>
  </si>
  <si>
    <t>fixed  charge on a leasehold industrial land and building of the subsidiary company; and</t>
  </si>
  <si>
    <t>Repayment of term loans &amp; other borrowings</t>
  </si>
  <si>
    <t xml:space="preserve">  -  Purchase of chassis</t>
  </si>
  <si>
    <t xml:space="preserve">Competition from other mode of transportation especially train and low-cost carrier continue to post a significant impact to the Group. The Group continuously review its marketing strategy in order to increase its revenue and keeps improving its cost management, operation efficiency and customer service to achieve  better results. </t>
  </si>
  <si>
    <t>CASH AND CASH EQUIVALENTS AT 01 January</t>
  </si>
  <si>
    <t>Qtr ended</t>
  </si>
  <si>
    <t>Revenue/PBT</t>
  </si>
  <si>
    <t>Tax (paid)/refunded</t>
  </si>
  <si>
    <t>YTD</t>
  </si>
  <si>
    <t>ERIC TOH CHEE SEONG (MAICSA 7016178)</t>
  </si>
  <si>
    <t>The Condensed Consolidated Statement of Comprehensive Income should be read in conjunction with the Annual Financial Report for the year ended 31 December 2013 and the accompanying explanatory notes attached to the interim financial statements.</t>
  </si>
  <si>
    <t>The Condensed Consolidated Statement of Financial Position should be read in conjunction with the Annual Financial Report for the year ended 31 December 2013 and the accompanying explanatory notes attached to the interim financial statements.</t>
  </si>
  <si>
    <t>As at 1 January 2014</t>
  </si>
  <si>
    <t>The Condensed Consolidated Statement Of Changes In Equity should be read in conjunction with the Annual Financial Report for the year ended 31 December 2013 and the accompanying explanatory notes attached to the interim financial statements.</t>
  </si>
  <si>
    <t>The Condensed Consolidated Cash Flow Statement should be read in conjunction with the Annual Financial Report for the year ended 31 December 2013 and the accompanying explanatory notes attached to the interim financial statements.</t>
  </si>
  <si>
    <t>This interim financial statements should be read in conjunction with the audited financial statements for the year ended 31 December 2013. These explanatory notes attached to the interim financial statements provide an explaination of events and transactions that are significant to an understanding of the changes in the financial position and performance of the Group since the year ended 31 December 2013.</t>
  </si>
  <si>
    <t xml:space="preserve">The accounting policies and methods of computation adopted for the interim financial report are consistent with those of  the audited financial statements for the year ended 31 December 2013. </t>
  </si>
  <si>
    <t>There were no audit qualifications on the annual financial statements for the year ended 31 December 2013.</t>
  </si>
  <si>
    <t>The valuations of property, plant and equipment have been brought forward without amendment from the financial statements for the year ended 31 December 2013.</t>
  </si>
  <si>
    <t>The Group will continue to replace its old buses in order to provide better services and reduce its operation's costs so as to improve its results.</t>
  </si>
  <si>
    <t>Reclassification:</t>
  </si>
  <si>
    <t>Revenue (Restated)</t>
  </si>
  <si>
    <t>Cost of sales (Restated)</t>
  </si>
  <si>
    <t>Done</t>
  </si>
  <si>
    <t>As at 31 December 2013</t>
  </si>
  <si>
    <t>As at 30 December 2014</t>
  </si>
  <si>
    <t>AS AT 31 DECEMBER 2014</t>
  </si>
  <si>
    <t>Unrealised loss on foreign exchange</t>
  </si>
  <si>
    <t>FOR THE FINANCIAL YEAR ENDED 31 DECEMBER 2014</t>
  </si>
  <si>
    <t>Year To Date</t>
  </si>
  <si>
    <t>12 months ended</t>
  </si>
  <si>
    <t>The Group recorded a turnover of RM6.2 million for the current quarter ended 31 December 2014 which was 11% lower than the RM7.0 million in the corresponding quarter of last year. Despite of the decrease in revenue, the Group result was better than that of the previous year mainly because of the lower operation cost of the express bus division.</t>
  </si>
  <si>
    <t>The turnover of the Group has decreased mainly because of the elimination of inter-company transactions arising from the sales of new buses to replace the old buses of the Group's express bus division, hence reduces its sales of coaches to external parties. The result for the current quarter was much better because of the lower operation cost of the express bus division.</t>
  </si>
  <si>
    <t>27 February 2015</t>
  </si>
  <si>
    <t>CASH AND CASH EQUIVALENTS AT 31 December</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</si>
</sst>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_);_(* \(#,##0.0\);_(* &quot;-&quot;_);_(@_)"/>
  </numFmts>
  <fonts count="17">
    <font>
      <sz val="10"/>
      <name val="Arial Narrow"/>
    </font>
    <font>
      <sz val="10"/>
      <name val="Arial Narrow"/>
      <family val="2"/>
    </font>
    <font>
      <b/>
      <sz val="10"/>
      <name val="Arial Narrow"/>
      <family val="2"/>
    </font>
    <font>
      <sz val="10"/>
      <name val="Arial Narrow"/>
      <family val="2"/>
    </font>
    <font>
      <i/>
      <sz val="10"/>
      <name val="Arial Narrow"/>
      <family val="2"/>
    </font>
    <font>
      <b/>
      <sz val="12"/>
      <name val="Arial Narrow"/>
      <family val="2"/>
    </font>
    <font>
      <b/>
      <sz val="18"/>
      <name val="Arial Narrow"/>
      <family val="2"/>
    </font>
    <font>
      <sz val="8"/>
      <name val="Arial Narrow"/>
      <family val="2"/>
    </font>
    <font>
      <b/>
      <sz val="12"/>
      <color indexed="8"/>
      <name val="Arial Narrow"/>
      <family val="2"/>
    </font>
    <font>
      <sz val="10"/>
      <color indexed="8"/>
      <name val="Arial Narrow"/>
      <family val="2"/>
    </font>
    <font>
      <b/>
      <sz val="11"/>
      <name val="Arial Narrow"/>
      <family val="2"/>
    </font>
    <font>
      <sz val="10"/>
      <name val="Times New Roman"/>
      <family val="1"/>
    </font>
    <font>
      <sz val="10"/>
      <name val="Arial Narrow"/>
      <family val="2"/>
    </font>
    <font>
      <b/>
      <u/>
      <sz val="10"/>
      <name val="Arial Narrow"/>
      <family val="2"/>
    </font>
    <font>
      <sz val="10"/>
      <color rgb="FFFF0000"/>
      <name val="Arial Narrow"/>
      <family val="2"/>
    </font>
    <font>
      <b/>
      <sz val="10"/>
      <color rgb="FFFF0000"/>
      <name val="Arial Narrow"/>
      <family val="2"/>
    </font>
    <font>
      <sz val="10"/>
      <color rgb="FF7030A0"/>
      <name val="Arial Narrow"/>
      <family val="2"/>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vertical="center"/>
    </xf>
    <xf numFmtId="41" fontId="0" fillId="0" borderId="0" xfId="0" applyNumberFormat="1"/>
    <xf numFmtId="0" fontId="2" fillId="0" borderId="0" xfId="0" applyFont="1"/>
    <xf numFmtId="0" fontId="0" fillId="0" borderId="0" xfId="0" applyAlignment="1">
      <alignment horizontal="center"/>
    </xf>
    <xf numFmtId="0" fontId="0" fillId="0" borderId="0" xfId="0" applyAlignment="1">
      <alignment vertical="top"/>
    </xf>
    <xf numFmtId="14" fontId="2" fillId="0" borderId="0" xfId="0" quotePrefix="1" applyNumberFormat="1" applyFont="1" applyBorder="1" applyAlignment="1">
      <alignment horizontal="center" vertical="center"/>
    </xf>
    <xf numFmtId="0" fontId="0" fillId="0" borderId="0" xfId="0"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Border="1" applyAlignment="1">
      <alignment horizontal="left" vertical="center"/>
    </xf>
    <xf numFmtId="0" fontId="2" fillId="0" borderId="0" xfId="0" applyFont="1" applyBorder="1" applyAlignment="1">
      <alignment horizontal="left" vertical="center"/>
    </xf>
    <xf numFmtId="164" fontId="3" fillId="0" borderId="0" xfId="1" applyNumberFormat="1" applyFont="1" applyBorder="1" applyAlignment="1">
      <alignment horizontal="center" vertical="center"/>
    </xf>
    <xf numFmtId="164" fontId="3" fillId="0" borderId="1" xfId="1" applyNumberFormat="1"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justify" vertical="top"/>
    </xf>
    <xf numFmtId="0" fontId="3" fillId="0" borderId="0" xfId="0" applyFont="1"/>
    <xf numFmtId="0" fontId="3" fillId="0" borderId="0" xfId="0" applyFont="1" applyAlignment="1">
      <alignment horizontal="center"/>
    </xf>
    <xf numFmtId="3" fontId="3" fillId="0" borderId="0" xfId="0" applyNumberFormat="1" applyFont="1"/>
    <xf numFmtId="164" fontId="3" fillId="0" borderId="0" xfId="0" applyNumberFormat="1" applyFont="1" applyBorder="1" applyAlignment="1">
      <alignment horizontal="center" vertical="center"/>
    </xf>
    <xf numFmtId="0" fontId="3" fillId="0" borderId="0" xfId="0" applyFont="1" applyAlignment="1">
      <alignment vertical="top"/>
    </xf>
    <xf numFmtId="41" fontId="0" fillId="0" borderId="0" xfId="0" applyNumberFormat="1" applyBorder="1"/>
    <xf numFmtId="0" fontId="3" fillId="0" borderId="0" xfId="0" applyFont="1" applyBorder="1" applyAlignment="1">
      <alignment horizontal="center" vertical="center"/>
    </xf>
    <xf numFmtId="164" fontId="3" fillId="0" borderId="2" xfId="0" applyNumberFormat="1" applyFont="1" applyBorder="1" applyAlignment="1">
      <alignment horizontal="center" vertical="center"/>
    </xf>
    <xf numFmtId="0" fontId="1" fillId="0" borderId="0" xfId="0" applyFont="1" applyFill="1"/>
    <xf numFmtId="165" fontId="3" fillId="0" borderId="0" xfId="0" applyNumberFormat="1" applyFont="1" applyBorder="1" applyAlignment="1">
      <alignment horizontal="center" vertical="center"/>
    </xf>
    <xf numFmtId="43" fontId="3" fillId="0" borderId="0" xfId="0" applyNumberFormat="1" applyFont="1" applyBorder="1" applyAlignment="1">
      <alignment horizontal="center" vertical="center"/>
    </xf>
    <xf numFmtId="164" fontId="3" fillId="0" borderId="0" xfId="1" applyNumberFormat="1" applyFont="1"/>
    <xf numFmtId="164" fontId="3" fillId="0" borderId="3" xfId="1" applyNumberFormat="1" applyFont="1" applyBorder="1"/>
    <xf numFmtId="164" fontId="3" fillId="0" borderId="4" xfId="1" applyNumberFormat="1" applyFont="1" applyBorder="1"/>
    <xf numFmtId="41" fontId="3" fillId="0" borderId="0" xfId="0" applyNumberFormat="1" applyFont="1" applyBorder="1" applyAlignment="1">
      <alignment horizontal="center" vertical="center"/>
    </xf>
    <xf numFmtId="0" fontId="3" fillId="0" borderId="0" xfId="0" applyFont="1" applyBorder="1"/>
    <xf numFmtId="3" fontId="3" fillId="0" borderId="0" xfId="0" applyNumberFormat="1" applyFont="1" applyBorder="1"/>
    <xf numFmtId="0" fontId="0" fillId="0" borderId="0" xfId="0" applyAlignment="1"/>
    <xf numFmtId="43" fontId="3" fillId="0" borderId="0" xfId="0" applyNumberFormat="1" applyFont="1" applyFill="1"/>
    <xf numFmtId="164" fontId="1" fillId="0" borderId="0" xfId="1" applyNumberFormat="1"/>
    <xf numFmtId="0" fontId="5" fillId="0" borderId="0" xfId="0" applyFont="1" applyAlignment="1">
      <alignment horizontal="center" vertical="top"/>
    </xf>
    <xf numFmtId="0" fontId="0" fillId="0" borderId="0" xfId="0" applyAlignment="1">
      <alignment vertical="justify"/>
    </xf>
    <xf numFmtId="0" fontId="0" fillId="0" borderId="0" xfId="0" applyAlignment="1">
      <alignment horizontal="center" vertical="top"/>
    </xf>
    <xf numFmtId="0" fontId="3" fillId="0" borderId="0" xfId="0" applyFont="1" applyBorder="1" applyAlignment="1">
      <alignment vertical="center"/>
    </xf>
    <xf numFmtId="41" fontId="3" fillId="0" borderId="1" xfId="0" applyNumberFormat="1" applyFont="1" applyBorder="1" applyAlignment="1">
      <alignment horizontal="center" vertical="center"/>
    </xf>
    <xf numFmtId="41" fontId="3" fillId="0" borderId="3" xfId="0" applyNumberFormat="1" applyFont="1" applyBorder="1" applyAlignment="1">
      <alignment horizontal="center" vertical="center"/>
    </xf>
    <xf numFmtId="0" fontId="3" fillId="0" borderId="0" xfId="0" applyFont="1" applyAlignment="1">
      <alignment horizontal="center" vertical="top"/>
    </xf>
    <xf numFmtId="164" fontId="3" fillId="0" borderId="0" xfId="1" applyNumberFormat="1" applyFont="1" applyBorder="1"/>
    <xf numFmtId="164" fontId="0" fillId="0" borderId="0" xfId="1" applyNumberFormat="1" applyFont="1"/>
    <xf numFmtId="41" fontId="2" fillId="0" borderId="0" xfId="0" applyNumberFormat="1" applyFont="1" applyBorder="1" applyAlignment="1">
      <alignment horizontal="center" vertical="center"/>
    </xf>
    <xf numFmtId="164" fontId="0" fillId="0" borderId="2" xfId="0" applyNumberFormat="1" applyBorder="1"/>
    <xf numFmtId="164" fontId="0" fillId="0" borderId="0" xfId="0" applyNumberFormat="1"/>
    <xf numFmtId="164" fontId="0" fillId="0" borderId="3" xfId="0" applyNumberFormat="1" applyBorder="1"/>
    <xf numFmtId="0" fontId="0" fillId="0" borderId="0" xfId="0" applyAlignment="1">
      <alignment vertical="center"/>
    </xf>
    <xf numFmtId="164" fontId="0" fillId="0" borderId="0" xfId="0" applyNumberFormat="1" applyAlignment="1"/>
    <xf numFmtId="164" fontId="0" fillId="0" borderId="0" xfId="0" applyNumberFormat="1" applyAlignment="1">
      <alignment horizontal="center"/>
    </xf>
    <xf numFmtId="43" fontId="0" fillId="0" borderId="0" xfId="0" applyNumberFormat="1" applyAlignment="1"/>
    <xf numFmtId="0" fontId="0" fillId="0" borderId="0" xfId="0" applyAlignment="1">
      <alignment horizontal="left"/>
    </xf>
    <xf numFmtId="164" fontId="0" fillId="0" borderId="4" xfId="0" applyNumberFormat="1" applyBorder="1"/>
    <xf numFmtId="164" fontId="3" fillId="0" borderId="0" xfId="1" applyNumberFormat="1" applyFont="1" applyAlignment="1">
      <alignment horizontal="center"/>
    </xf>
    <xf numFmtId="43" fontId="3" fillId="0" borderId="0" xfId="1" applyNumberFormat="1" applyFont="1"/>
    <xf numFmtId="43" fontId="0" fillId="0" borderId="0" xfId="0" applyNumberFormat="1"/>
    <xf numFmtId="43" fontId="0" fillId="0" borderId="0" xfId="0" applyNumberFormat="1" applyBorder="1"/>
    <xf numFmtId="41" fontId="0" fillId="0" borderId="0" xfId="0" applyNumberFormat="1" applyAlignment="1">
      <alignment horizontal="right"/>
    </xf>
    <xf numFmtId="164" fontId="3" fillId="0" borderId="3" xfId="1" applyNumberFormat="1" applyFont="1" applyBorder="1" applyAlignment="1">
      <alignment horizontal="center" vertical="center"/>
    </xf>
    <xf numFmtId="0" fontId="3" fillId="0" borderId="0" xfId="0" applyFont="1" applyAlignment="1"/>
    <xf numFmtId="0" fontId="0" fillId="0" borderId="0" xfId="0" applyAlignment="1">
      <alignment wrapText="1"/>
    </xf>
    <xf numFmtId="0" fontId="3" fillId="0" borderId="0" xfId="0" applyFont="1" applyAlignment="1">
      <alignment horizontal="left"/>
    </xf>
    <xf numFmtId="0" fontId="0" fillId="0" borderId="0" xfId="0" applyAlignment="1">
      <alignment horizontal="justify" vertical="justify" wrapText="1"/>
    </xf>
    <xf numFmtId="41" fontId="0" fillId="0" borderId="2" xfId="0" applyNumberFormat="1" applyBorder="1"/>
    <xf numFmtId="0" fontId="0" fillId="0" borderId="0" xfId="0" applyAlignment="1">
      <alignment horizontal="justify" vertical="top" wrapText="1"/>
    </xf>
    <xf numFmtId="41" fontId="3" fillId="0" borderId="0" xfId="1" applyNumberFormat="1" applyFont="1"/>
    <xf numFmtId="41" fontId="3" fillId="0" borderId="3" xfId="1" applyNumberFormat="1" applyFont="1" applyBorder="1"/>
    <xf numFmtId="0" fontId="0" fillId="0" borderId="0" xfId="0" applyAlignment="1">
      <alignment horizontal="justify" vertical="top"/>
    </xf>
    <xf numFmtId="41" fontId="3" fillId="0" borderId="0" xfId="1" applyNumberFormat="1" applyFont="1" applyBorder="1"/>
    <xf numFmtId="41" fontId="1" fillId="0" borderId="0" xfId="1" applyNumberFormat="1"/>
    <xf numFmtId="41" fontId="3" fillId="0" borderId="2" xfId="1" applyNumberFormat="1" applyFont="1" applyBorder="1"/>
    <xf numFmtId="0" fontId="2" fillId="0" borderId="0" xfId="0" applyFont="1" applyBorder="1" applyAlignment="1">
      <alignment vertical="center"/>
    </xf>
    <xf numFmtId="0" fontId="2" fillId="0" borderId="0" xfId="0" applyFont="1" applyFill="1" applyBorder="1" applyAlignment="1">
      <alignment vertical="center"/>
    </xf>
    <xf numFmtId="41" fontId="3" fillId="0" borderId="4" xfId="0" applyNumberFormat="1" applyFont="1" applyBorder="1" applyAlignment="1">
      <alignment horizontal="center" vertical="center"/>
    </xf>
    <xf numFmtId="49" fontId="2" fillId="0" borderId="0" xfId="0" applyNumberFormat="1" applyFont="1" applyAlignment="1">
      <alignment horizontal="center"/>
    </xf>
    <xf numFmtId="49" fontId="0" fillId="0" borderId="0" xfId="0" applyNumberFormat="1" applyAlignment="1">
      <alignment horizontal="center"/>
    </xf>
    <xf numFmtId="49" fontId="3" fillId="0" borderId="0" xfId="0" applyNumberFormat="1" applyFont="1" applyAlignment="1">
      <alignment horizontal="center"/>
    </xf>
    <xf numFmtId="49" fontId="0" fillId="0" borderId="0" xfId="0" applyNumberFormat="1"/>
    <xf numFmtId="0" fontId="0" fillId="0" borderId="0" xfId="0" applyAlignment="1">
      <alignment vertical="top" wrapText="1"/>
    </xf>
    <xf numFmtId="41" fontId="3" fillId="0" borderId="0" xfId="0" applyNumberFormat="1" applyFont="1" applyFill="1" applyBorder="1" applyAlignment="1">
      <alignment horizontal="center" vertical="center"/>
    </xf>
    <xf numFmtId="3" fontId="3" fillId="0" borderId="2" xfId="0" applyNumberFormat="1" applyFont="1" applyBorder="1"/>
    <xf numFmtId="14" fontId="2" fillId="0" borderId="0" xfId="0" quotePrefix="1" applyNumberFormat="1" applyFont="1" applyBorder="1" applyAlignment="1">
      <alignment horizontal="center" vertical="center" wrapText="1"/>
    </xf>
    <xf numFmtId="41" fontId="3" fillId="0" borderId="0" xfId="1" applyNumberFormat="1" applyFont="1" applyFill="1"/>
    <xf numFmtId="41" fontId="3" fillId="0" borderId="3" xfId="1" applyNumberFormat="1" applyFont="1" applyFill="1" applyBorder="1"/>
    <xf numFmtId="41" fontId="3" fillId="0" borderId="3" xfId="0" applyNumberFormat="1" applyFont="1" applyFill="1" applyBorder="1" applyAlignment="1">
      <alignment horizontal="center" vertical="center"/>
    </xf>
    <xf numFmtId="0" fontId="2" fillId="0" borderId="0" xfId="0" applyFont="1" applyFill="1" applyAlignment="1">
      <alignment horizontal="center"/>
    </xf>
    <xf numFmtId="0" fontId="2" fillId="0" borderId="0" xfId="0" applyFont="1" applyFill="1"/>
    <xf numFmtId="0" fontId="11" fillId="0" borderId="0" xfId="0" applyFont="1"/>
    <xf numFmtId="0" fontId="11" fillId="0" borderId="0" xfId="0" applyFont="1" applyAlignment="1"/>
    <xf numFmtId="49" fontId="11" fillId="0" borderId="0" xfId="0" applyNumberFormat="1" applyFont="1" applyAlignment="1">
      <alignment horizontal="center"/>
    </xf>
    <xf numFmtId="0" fontId="2" fillId="0" borderId="0" xfId="0" applyFont="1" applyAlignment="1">
      <alignment horizontal="center" vertical="top"/>
    </xf>
    <xf numFmtId="41" fontId="3" fillId="0" borderId="4" xfId="0" applyNumberFormat="1" applyFont="1" applyBorder="1"/>
    <xf numFmtId="41" fontId="3" fillId="0" borderId="0" xfId="0" applyNumberFormat="1" applyFont="1"/>
    <xf numFmtId="41" fontId="3" fillId="0" borderId="0" xfId="0" applyNumberFormat="1" applyFont="1" applyBorder="1"/>
    <xf numFmtId="164" fontId="3" fillId="0" borderId="0" xfId="1" applyNumberFormat="1" applyFont="1" applyFill="1" applyBorder="1" applyAlignment="1">
      <alignment horizontal="center" vertical="center"/>
    </xf>
    <xf numFmtId="164" fontId="12" fillId="0" borderId="0" xfId="1" applyNumberFormat="1" applyFont="1" applyFill="1"/>
    <xf numFmtId="10" fontId="0" fillId="0" borderId="0" xfId="2" applyNumberFormat="1" applyFont="1"/>
    <xf numFmtId="17" fontId="0" fillId="0" borderId="0" xfId="0" applyNumberFormat="1"/>
    <xf numFmtId="14" fontId="2" fillId="0" borderId="0" xfId="0" applyNumberFormat="1" applyFont="1" applyAlignment="1">
      <alignment horizontal="center"/>
    </xf>
    <xf numFmtId="14" fontId="2" fillId="0" borderId="0" xfId="0" applyNumberFormat="1" applyFont="1" applyAlignment="1">
      <alignment horizontal="center" vertical="top"/>
    </xf>
    <xf numFmtId="0" fontId="2" fillId="0" borderId="0" xfId="0" applyFont="1" applyAlignment="1">
      <alignment vertical="center"/>
    </xf>
    <xf numFmtId="0" fontId="3" fillId="0" borderId="0" xfId="0" applyFont="1" applyAlignment="1">
      <alignment vertical="center"/>
    </xf>
    <xf numFmtId="164" fontId="3" fillId="0" borderId="0" xfId="1" applyNumberFormat="1" applyFont="1" applyFill="1" applyAlignment="1"/>
    <xf numFmtId="164" fontId="3" fillId="0" borderId="2" xfId="1" applyNumberFormat="1" applyFont="1" applyBorder="1" applyAlignment="1"/>
    <xf numFmtId="0" fontId="0" fillId="0" borderId="0" xfId="0" applyAlignment="1">
      <alignment horizontal="left" vertical="top"/>
    </xf>
    <xf numFmtId="164" fontId="0" fillId="0" borderId="0" xfId="0" applyNumberFormat="1" applyFill="1"/>
    <xf numFmtId="0" fontId="0" fillId="0" borderId="0" xfId="0" applyFill="1"/>
    <xf numFmtId="0" fontId="3" fillId="0" borderId="0" xfId="0" applyFont="1" applyFill="1" applyBorder="1" applyAlignment="1">
      <alignment vertical="center"/>
    </xf>
    <xf numFmtId="14" fontId="2" fillId="0" borderId="0" xfId="0" applyNumberFormat="1" applyFont="1" applyFill="1" applyAlignment="1">
      <alignment horizontal="center" vertical="top"/>
    </xf>
    <xf numFmtId="0" fontId="3" fillId="0" borderId="0" xfId="0" applyFont="1" applyFill="1" applyAlignment="1">
      <alignment vertical="center"/>
    </xf>
    <xf numFmtId="164" fontId="0" fillId="0" borderId="3" xfId="1" applyNumberFormat="1" applyFont="1" applyBorder="1"/>
    <xf numFmtId="14" fontId="2" fillId="0" borderId="0" xfId="0" applyNumberFormat="1" applyFont="1" applyBorder="1" applyAlignment="1">
      <alignment horizontal="center" vertical="center"/>
    </xf>
    <xf numFmtId="14" fontId="0" fillId="0" borderId="0" xfId="0" applyNumberFormat="1" applyAlignment="1">
      <alignment horizontal="center"/>
    </xf>
    <xf numFmtId="164" fontId="0" fillId="0" borderId="0" xfId="0" applyNumberFormat="1" applyBorder="1"/>
    <xf numFmtId="0" fontId="0" fillId="0" borderId="3" xfId="0" applyBorder="1"/>
    <xf numFmtId="0" fontId="14" fillId="0" borderId="0" xfId="0" applyFont="1"/>
    <xf numFmtId="164" fontId="14" fillId="0" borderId="0" xfId="1" applyNumberFormat="1" applyFont="1"/>
    <xf numFmtId="164" fontId="14" fillId="0" borderId="2" xfId="1" applyNumberFormat="1" applyFont="1" applyBorder="1"/>
    <xf numFmtId="0" fontId="15" fillId="0" borderId="0" xfId="0" applyFont="1"/>
    <xf numFmtId="164" fontId="3" fillId="0" borderId="0" xfId="1" applyNumberFormat="1" applyFont="1" applyFill="1"/>
    <xf numFmtId="164" fontId="3" fillId="0" borderId="3" xfId="1" applyNumberFormat="1" applyFont="1" applyFill="1" applyBorder="1"/>
    <xf numFmtId="164" fontId="3" fillId="0" borderId="2" xfId="1" applyNumberFormat="1" applyFont="1" applyFill="1" applyBorder="1"/>
    <xf numFmtId="164" fontId="3" fillId="0" borderId="0" xfId="1" applyNumberFormat="1" applyFont="1" applyFill="1" applyBorder="1"/>
    <xf numFmtId="164" fontId="14" fillId="0" borderId="0" xfId="1" applyNumberFormat="1" applyFont="1" applyBorder="1"/>
    <xf numFmtId="164" fontId="3" fillId="0" borderId="0" xfId="1" applyNumberFormat="1" applyFont="1" applyAlignment="1"/>
    <xf numFmtId="41" fontId="1" fillId="0" borderId="0" xfId="1" applyNumberFormat="1" applyFont="1"/>
    <xf numFmtId="41" fontId="1" fillId="0" borderId="0" xfId="1" applyNumberFormat="1" applyFont="1" applyFill="1"/>
    <xf numFmtId="164" fontId="1" fillId="0" borderId="0" xfId="1" applyNumberFormat="1" applyFont="1" applyBorder="1" applyAlignment="1">
      <alignment horizontal="center" vertical="center"/>
    </xf>
    <xf numFmtId="164" fontId="1" fillId="0" borderId="0" xfId="1" applyNumberFormat="1" applyFont="1" applyFill="1" applyBorder="1" applyAlignment="1">
      <alignment horizontal="center" vertical="center"/>
    </xf>
    <xf numFmtId="164" fontId="1" fillId="0" borderId="3" xfId="1" applyNumberFormat="1" applyFont="1" applyBorder="1" applyAlignment="1">
      <alignment horizontal="center" vertical="center"/>
    </xf>
    <xf numFmtId="164" fontId="1" fillId="0" borderId="0" xfId="0" applyNumberFormat="1" applyFont="1" applyBorder="1" applyAlignment="1">
      <alignment horizontal="center" vertical="center"/>
    </xf>
    <xf numFmtId="164" fontId="3" fillId="0" borderId="3" xfId="1" applyNumberFormat="1" applyFont="1" applyFill="1" applyBorder="1" applyAlignment="1">
      <alignment horizontal="center" vertical="center"/>
    </xf>
    <xf numFmtId="0" fontId="1" fillId="0" borderId="0" xfId="0" applyFont="1" applyAlignment="1">
      <alignment horizontal="center"/>
    </xf>
    <xf numFmtId="164" fontId="1" fillId="0" borderId="0" xfId="1" applyNumberFormat="1" applyFont="1"/>
    <xf numFmtId="164" fontId="1" fillId="0" borderId="3" xfId="1" applyNumberFormat="1" applyFont="1" applyBorder="1"/>
    <xf numFmtId="0" fontId="0" fillId="0" borderId="0" xfId="0" applyNumberFormat="1"/>
    <xf numFmtId="0" fontId="0" fillId="0" borderId="3" xfId="0" applyNumberFormat="1" applyBorder="1"/>
    <xf numFmtId="49" fontId="1" fillId="0" borderId="0" xfId="0" applyNumberFormat="1" applyFont="1" applyFill="1"/>
    <xf numFmtId="1" fontId="2" fillId="0" borderId="0" xfId="0" applyNumberFormat="1" applyFont="1"/>
    <xf numFmtId="0" fontId="2" fillId="0" borderId="0" xfId="0" applyFont="1" applyAlignment="1">
      <alignment horizontal="right"/>
    </xf>
    <xf numFmtId="164" fontId="1" fillId="0" borderId="0" xfId="0" applyNumberFormat="1" applyFont="1" applyFill="1"/>
    <xf numFmtId="0" fontId="1" fillId="0" borderId="0" xfId="0" applyNumberFormat="1" applyFont="1" applyFill="1"/>
    <xf numFmtId="0" fontId="1" fillId="0" borderId="3" xfId="0" applyNumberFormat="1" applyFont="1" applyFill="1" applyBorder="1"/>
    <xf numFmtId="0" fontId="16" fillId="0" borderId="0" xfId="0" applyFont="1" applyAlignment="1">
      <alignment horizontal="center"/>
    </xf>
    <xf numFmtId="14" fontId="16" fillId="0" borderId="0" xfId="0" applyNumberFormat="1" applyFont="1" applyAlignment="1">
      <alignment horizontal="center"/>
    </xf>
    <xf numFmtId="0" fontId="2" fillId="0" borderId="0" xfId="0" applyFont="1" applyFill="1" applyBorder="1" applyAlignment="1">
      <alignment horizontal="center" vertical="center" wrapText="1"/>
    </xf>
    <xf numFmtId="0" fontId="1" fillId="0" borderId="0" xfId="0" applyFont="1"/>
    <xf numFmtId="0" fontId="1" fillId="0" borderId="0" xfId="0" applyFont="1" applyBorder="1" applyAlignment="1">
      <alignment vertical="center"/>
    </xf>
    <xf numFmtId="0" fontId="10" fillId="0" borderId="0" xfId="0" applyFont="1" applyBorder="1" applyAlignment="1">
      <alignment horizontal="center" vertical="center" wrapText="1"/>
    </xf>
    <xf numFmtId="0" fontId="2" fillId="0" borderId="0" xfId="0" applyFont="1" applyAlignment="1">
      <alignment vertical="justify"/>
    </xf>
    <xf numFmtId="0" fontId="0" fillId="0" borderId="0" xfId="0" applyAlignment="1">
      <alignment vertical="justify"/>
    </xf>
    <xf numFmtId="0" fontId="6" fillId="0" borderId="0" xfId="0" applyFont="1" applyAlignment="1">
      <alignment horizontal="center" vertical="center"/>
    </xf>
    <xf numFmtId="0" fontId="7" fillId="0" borderId="0" xfId="0" applyFont="1" applyAlignment="1">
      <alignment horizontal="center" vertical="center"/>
    </xf>
    <xf numFmtId="0" fontId="8" fillId="0" borderId="5"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justify" vertical="justify"/>
    </xf>
    <xf numFmtId="0" fontId="8" fillId="0" borderId="3" xfId="0" applyFont="1" applyFill="1" applyBorder="1" applyAlignment="1">
      <alignment horizontal="center" vertical="center"/>
    </xf>
    <xf numFmtId="0" fontId="0" fillId="0" borderId="0" xfId="0" applyAlignment="1"/>
    <xf numFmtId="0" fontId="0" fillId="0" borderId="0" xfId="0" applyAlignment="1">
      <alignment horizontal="justify" vertical="justify"/>
    </xf>
    <xf numFmtId="0" fontId="5" fillId="0" borderId="0" xfId="0" applyFont="1" applyFill="1" applyAlignment="1">
      <alignment horizontal="center" vertical="justify"/>
    </xf>
    <xf numFmtId="0" fontId="3" fillId="0" borderId="3" xfId="0" applyFont="1" applyBorder="1" applyAlignment="1"/>
    <xf numFmtId="0" fontId="2" fillId="0" borderId="0" xfId="0" applyFont="1" applyFill="1" applyBorder="1" applyAlignment="1">
      <alignment horizontal="center" vertical="center" wrapText="1"/>
    </xf>
    <xf numFmtId="0" fontId="0" fillId="0" borderId="0" xfId="0" applyAlignment="1">
      <alignment horizontal="justify" vertical="top"/>
    </xf>
    <xf numFmtId="0" fontId="8" fillId="0" borderId="0" xfId="0" applyFont="1" applyFill="1" applyAlignment="1">
      <alignment horizontal="left" vertical="top"/>
    </xf>
    <xf numFmtId="0" fontId="9" fillId="0" borderId="0" xfId="0" applyFont="1" applyFill="1" applyAlignment="1">
      <alignment horizontal="left" vertical="top"/>
    </xf>
    <xf numFmtId="0" fontId="6" fillId="0" borderId="0" xfId="0" applyFont="1" applyAlignment="1">
      <alignment horizontal="center" vertical="top"/>
    </xf>
    <xf numFmtId="0" fontId="0" fillId="0" borderId="0" xfId="0" applyAlignment="1">
      <alignment horizontal="center" vertical="top"/>
    </xf>
    <xf numFmtId="0" fontId="7" fillId="0" borderId="0" xfId="0" applyFont="1" applyAlignment="1">
      <alignment horizontal="center" vertical="top"/>
    </xf>
    <xf numFmtId="0" fontId="5" fillId="0" borderId="0" xfId="0" applyFont="1" applyAlignment="1">
      <alignment horizontal="center" vertical="top"/>
    </xf>
    <xf numFmtId="0" fontId="5" fillId="0" borderId="0" xfId="0" applyFont="1" applyFill="1" applyAlignment="1">
      <alignment horizontal="center" vertical="top"/>
    </xf>
    <xf numFmtId="0" fontId="0" fillId="0" borderId="0" xfId="0" applyAlignment="1">
      <alignment vertical="justify" wrapText="1"/>
    </xf>
    <xf numFmtId="0" fontId="0" fillId="0" borderId="0" xfId="0" applyAlignment="1">
      <alignment horizontal="justify" vertical="justify" wrapText="1"/>
    </xf>
    <xf numFmtId="0" fontId="1" fillId="0" borderId="0" xfId="0" applyFont="1" applyFill="1" applyAlignment="1">
      <alignment horizontal="justify" vertical="top" wrapText="1"/>
    </xf>
    <xf numFmtId="0" fontId="0" fillId="0" borderId="0" xfId="0" applyFill="1" applyAlignment="1">
      <alignment horizontal="justify" vertical="top" wrapText="1"/>
    </xf>
    <xf numFmtId="0" fontId="3"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13" fillId="0" borderId="0" xfId="0" applyFont="1" applyAlignment="1">
      <alignment horizontal="center"/>
    </xf>
    <xf numFmtId="0" fontId="1" fillId="0" borderId="0" xfId="0" applyFont="1" applyAlignment="1">
      <alignment horizontal="justify" vertical="top" wrapText="1"/>
    </xf>
    <xf numFmtId="0" fontId="3" fillId="0" borderId="0" xfId="0" applyFont="1" applyAlignment="1">
      <alignment vertical="top" wrapText="1"/>
    </xf>
    <xf numFmtId="0" fontId="0" fillId="0" borderId="0" xfId="0" applyAlignment="1">
      <alignment vertical="top" wrapText="1"/>
    </xf>
    <xf numFmtId="0" fontId="8" fillId="0" borderId="0" xfId="0" applyFont="1" applyFill="1" applyAlignment="1">
      <alignment horizontal="left" vertical="top" wrapText="1"/>
    </xf>
    <xf numFmtId="0" fontId="9" fillId="0" borderId="0" xfId="0" applyFont="1" applyFill="1" applyAlignment="1">
      <alignment horizontal="left" vertical="top" wrapText="1"/>
    </xf>
    <xf numFmtId="0" fontId="3" fillId="0" borderId="0" xfId="0" applyFont="1" applyAlignment="1">
      <alignment horizontal="justify" vertical="top"/>
    </xf>
    <xf numFmtId="0" fontId="3" fillId="0" borderId="0" xfId="0" applyFont="1" applyAlignment="1">
      <alignment wrapText="1"/>
    </xf>
    <xf numFmtId="0" fontId="2" fillId="0" borderId="0" xfId="0" applyFont="1" applyAlignment="1">
      <alignment horizontal="center"/>
    </xf>
    <xf numFmtId="14" fontId="2" fillId="0" borderId="0" xfId="0" applyNumberFormat="1"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28575</xdr:colOff>
      <xdr:row>7</xdr:row>
      <xdr:rowOff>123825</xdr:rowOff>
    </xdr:from>
    <xdr:to>
      <xdr:col>5</xdr:col>
      <xdr:colOff>847725</xdr:colOff>
      <xdr:row>7</xdr:row>
      <xdr:rowOff>123825</xdr:rowOff>
    </xdr:to>
    <xdr:sp macro="" textlink="">
      <xdr:nvSpPr>
        <xdr:cNvPr id="2547" name="Line 3"/>
        <xdr:cNvSpPr>
          <a:spLocks noChangeShapeType="1"/>
        </xdr:cNvSpPr>
      </xdr:nvSpPr>
      <xdr:spPr bwMode="auto">
        <a:xfrm flipH="1">
          <a:off x="1905000" y="1619250"/>
          <a:ext cx="819150" cy="0"/>
        </a:xfrm>
        <a:prstGeom prst="line">
          <a:avLst/>
        </a:prstGeom>
        <a:noFill/>
        <a:ln w="9525">
          <a:solidFill>
            <a:srgbClr val="000000"/>
          </a:solidFill>
          <a:round/>
          <a:headEnd/>
          <a:tailEnd type="triangle" w="med" len="med"/>
        </a:ln>
      </xdr:spPr>
    </xdr:sp>
    <xdr:clientData/>
  </xdr:twoCellAnchor>
  <xdr:twoCellAnchor>
    <xdr:from>
      <xdr:col>11</xdr:col>
      <xdr:colOff>66675</xdr:colOff>
      <xdr:row>7</xdr:row>
      <xdr:rowOff>123825</xdr:rowOff>
    </xdr:from>
    <xdr:to>
      <xdr:col>11</xdr:col>
      <xdr:colOff>885825</xdr:colOff>
      <xdr:row>7</xdr:row>
      <xdr:rowOff>123825</xdr:rowOff>
    </xdr:to>
    <xdr:sp macro="" textlink="">
      <xdr:nvSpPr>
        <xdr:cNvPr id="2548" name="Line 4"/>
        <xdr:cNvSpPr>
          <a:spLocks noChangeShapeType="1"/>
        </xdr:cNvSpPr>
      </xdr:nvSpPr>
      <xdr:spPr bwMode="auto">
        <a:xfrm>
          <a:off x="4972050" y="1619250"/>
          <a:ext cx="81915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P43"/>
  <sheetViews>
    <sheetView tabSelected="1" view="pageBreakPreview" zoomScale="90" zoomScaleNormal="90" zoomScaleSheetLayoutView="90" workbookViewId="0">
      <selection activeCell="A7" sqref="A7"/>
    </sheetView>
  </sheetViews>
  <sheetFormatPr defaultRowHeight="12.75"/>
  <cols>
    <col min="1" max="3" width="3.83203125" customWidth="1"/>
    <col min="4" max="4" width="23.83203125" customWidth="1"/>
    <col min="5" max="5" width="18.5" customWidth="1"/>
    <col min="6" max="6" width="1.83203125" customWidth="1"/>
    <col min="7" max="7" width="18.5" customWidth="1"/>
    <col min="8" max="8" width="1.83203125" customWidth="1"/>
    <col min="9" max="9" width="18.5" customWidth="1"/>
    <col min="10" max="10" width="1.83203125" customWidth="1"/>
    <col min="11" max="11" width="18.5" customWidth="1"/>
    <col min="13" max="13" width="10.5" bestFit="1" customWidth="1"/>
    <col min="14" max="14" width="9.6640625" bestFit="1" customWidth="1"/>
  </cols>
  <sheetData>
    <row r="1" spans="1:16" ht="20.100000000000001" customHeight="1">
      <c r="A1" s="157" t="s">
        <v>19</v>
      </c>
      <c r="B1" s="157"/>
      <c r="C1" s="157"/>
      <c r="D1" s="157"/>
      <c r="E1" s="157"/>
      <c r="F1" s="157"/>
      <c r="G1" s="157"/>
      <c r="H1" s="157"/>
      <c r="I1" s="157"/>
      <c r="J1" s="157"/>
      <c r="K1" s="157"/>
    </row>
    <row r="2" spans="1:16" ht="9.9499999999999993" customHeight="1">
      <c r="A2" s="158" t="s">
        <v>20</v>
      </c>
      <c r="B2" s="158"/>
      <c r="C2" s="158"/>
      <c r="D2" s="158"/>
      <c r="E2" s="158"/>
      <c r="F2" s="158"/>
      <c r="G2" s="158"/>
      <c r="H2" s="158"/>
      <c r="I2" s="158"/>
      <c r="J2" s="158"/>
      <c r="K2" s="158"/>
    </row>
    <row r="3" spans="1:16" ht="9.9499999999999993" customHeight="1">
      <c r="A3" s="158" t="s">
        <v>5</v>
      </c>
      <c r="B3" s="158"/>
      <c r="C3" s="158"/>
      <c r="D3" s="158"/>
      <c r="E3" s="158"/>
      <c r="F3" s="158"/>
      <c r="G3" s="158"/>
      <c r="H3" s="158"/>
      <c r="I3" s="158"/>
      <c r="J3" s="158"/>
      <c r="K3" s="158"/>
    </row>
    <row r="4" spans="1:16" ht="20.100000000000001" customHeight="1">
      <c r="A4" s="160" t="s">
        <v>21</v>
      </c>
      <c r="B4" s="160"/>
      <c r="C4" s="160"/>
      <c r="D4" s="160"/>
      <c r="E4" s="160"/>
      <c r="F4" s="160"/>
      <c r="G4" s="160"/>
      <c r="H4" s="160"/>
      <c r="I4" s="160"/>
      <c r="J4" s="160"/>
      <c r="K4" s="160"/>
    </row>
    <row r="5" spans="1:16" ht="20.100000000000001" customHeight="1">
      <c r="A5" s="160" t="s">
        <v>194</v>
      </c>
      <c r="B5" s="160"/>
      <c r="C5" s="160"/>
      <c r="D5" s="160"/>
      <c r="E5" s="160"/>
      <c r="F5" s="160"/>
      <c r="G5" s="160"/>
      <c r="H5" s="160"/>
      <c r="I5" s="160"/>
      <c r="J5" s="160"/>
      <c r="K5" s="160"/>
    </row>
    <row r="6" spans="1:16" ht="19.5" customHeight="1" thickBot="1">
      <c r="A6" s="159" t="s">
        <v>256</v>
      </c>
      <c r="B6" s="159"/>
      <c r="C6" s="159"/>
      <c r="D6" s="159"/>
      <c r="E6" s="159"/>
      <c r="F6" s="159"/>
      <c r="G6" s="159"/>
      <c r="H6" s="159"/>
      <c r="I6" s="159"/>
      <c r="J6" s="159"/>
      <c r="K6" s="159"/>
    </row>
    <row r="7" spans="1:16" ht="20.25" customHeight="1">
      <c r="A7" s="12"/>
      <c r="B7" s="12"/>
      <c r="C7" s="12"/>
      <c r="D7" s="12"/>
      <c r="E7" s="12"/>
      <c r="F7" s="12"/>
      <c r="G7" s="12"/>
      <c r="H7" s="12"/>
      <c r="I7" s="12"/>
      <c r="J7" s="12"/>
      <c r="K7" s="12"/>
    </row>
    <row r="8" spans="1:16" ht="18" customHeight="1">
      <c r="A8" s="2"/>
      <c r="B8" s="2"/>
      <c r="C8" s="1"/>
      <c r="D8" s="1"/>
      <c r="E8" s="154" t="s">
        <v>188</v>
      </c>
      <c r="F8" s="154"/>
      <c r="G8" s="154"/>
      <c r="H8" s="4"/>
      <c r="I8" s="154" t="s">
        <v>0</v>
      </c>
      <c r="J8" s="154"/>
      <c r="K8" s="154"/>
    </row>
    <row r="9" spans="1:16" ht="15" customHeight="1">
      <c r="A9" s="2"/>
      <c r="B9" s="2"/>
      <c r="C9" s="1"/>
      <c r="D9" s="1"/>
      <c r="E9" s="117">
        <v>42004</v>
      </c>
      <c r="F9" s="10"/>
      <c r="G9" s="117">
        <v>41639</v>
      </c>
      <c r="H9" s="10"/>
      <c r="I9" s="10">
        <f>E9</f>
        <v>42004</v>
      </c>
      <c r="J9" s="10"/>
      <c r="K9" s="10">
        <f>G9</f>
        <v>41639</v>
      </c>
    </row>
    <row r="10" spans="1:16" ht="15" customHeight="1">
      <c r="A10" s="2"/>
      <c r="B10" s="2"/>
      <c r="C10" s="1"/>
      <c r="D10" s="1"/>
      <c r="E10" s="3" t="s">
        <v>22</v>
      </c>
      <c r="F10" s="3"/>
      <c r="G10" s="3" t="s">
        <v>22</v>
      </c>
      <c r="H10" s="3"/>
      <c r="I10" s="3" t="s">
        <v>22</v>
      </c>
      <c r="J10" s="3"/>
      <c r="K10" s="3" t="s">
        <v>22</v>
      </c>
    </row>
    <row r="11" spans="1:16" ht="15" customHeight="1">
      <c r="A11" s="2"/>
      <c r="B11" s="2"/>
      <c r="C11" s="1"/>
      <c r="D11" s="1"/>
      <c r="E11" s="3" t="s">
        <v>187</v>
      </c>
      <c r="F11" s="3"/>
      <c r="G11" s="3" t="s">
        <v>187</v>
      </c>
      <c r="H11" s="3"/>
      <c r="I11" s="3" t="s">
        <v>187</v>
      </c>
      <c r="J11" s="3"/>
      <c r="K11" s="3" t="s">
        <v>193</v>
      </c>
    </row>
    <row r="13" spans="1:16">
      <c r="A13" t="s">
        <v>249</v>
      </c>
      <c r="E13" s="71">
        <f>I13-35694</f>
        <v>6233</v>
      </c>
      <c r="F13" s="6"/>
      <c r="G13" s="71">
        <f>K13-46762</f>
        <v>7030</v>
      </c>
      <c r="H13" s="6"/>
      <c r="I13" s="88">
        <v>41927</v>
      </c>
      <c r="J13" s="6"/>
      <c r="K13" s="88">
        <f>35743+18049</f>
        <v>53792</v>
      </c>
      <c r="M13" s="6"/>
      <c r="N13" s="102"/>
      <c r="P13" s="88"/>
    </row>
    <row r="14" spans="1:16">
      <c r="A14" t="s">
        <v>250</v>
      </c>
      <c r="E14" s="72">
        <f>I14+32106</f>
        <v>-4403</v>
      </c>
      <c r="F14" s="6"/>
      <c r="G14" s="72">
        <f>K14+37090</f>
        <v>-9359</v>
      </c>
      <c r="H14" s="6"/>
      <c r="I14" s="89">
        <v>-36509</v>
      </c>
      <c r="J14" s="6"/>
      <c r="K14" s="89">
        <f>-28400-18049</f>
        <v>-46449</v>
      </c>
    </row>
    <row r="15" spans="1:16">
      <c r="A15" t="s">
        <v>156</v>
      </c>
      <c r="E15" s="74">
        <f>E13+E14</f>
        <v>1830</v>
      </c>
      <c r="F15" s="25"/>
      <c r="G15" s="74">
        <f>G13+G14</f>
        <v>-2329</v>
      </c>
      <c r="H15" s="25"/>
      <c r="I15" s="74">
        <f>I13+I14</f>
        <v>5418</v>
      </c>
      <c r="J15" s="25"/>
      <c r="K15" s="74">
        <f>K13+K14</f>
        <v>7343</v>
      </c>
    </row>
    <row r="16" spans="1:16">
      <c r="E16" s="71"/>
      <c r="F16" s="6"/>
      <c r="G16" s="71"/>
      <c r="H16" s="25"/>
      <c r="I16" s="71"/>
      <c r="J16" s="6"/>
      <c r="K16" s="71"/>
    </row>
    <row r="17" spans="1:13">
      <c r="A17" t="s">
        <v>206</v>
      </c>
      <c r="E17" s="71">
        <f>I17-5</f>
        <v>1</v>
      </c>
      <c r="F17" s="6"/>
      <c r="G17" s="71">
        <f>K17-2</f>
        <v>1</v>
      </c>
      <c r="H17" s="25"/>
      <c r="I17" s="71">
        <v>6</v>
      </c>
      <c r="J17" s="6"/>
      <c r="K17" s="88">
        <v>3</v>
      </c>
    </row>
    <row r="18" spans="1:13">
      <c r="A18" t="s">
        <v>55</v>
      </c>
      <c r="E18" s="71">
        <f>I18-539</f>
        <v>-26</v>
      </c>
      <c r="F18" s="6"/>
      <c r="G18" s="71">
        <f>K18-1473</f>
        <v>-13</v>
      </c>
      <c r="H18" s="6"/>
      <c r="I18" s="6">
        <v>513</v>
      </c>
      <c r="J18" s="6"/>
      <c r="K18" s="6">
        <v>1460</v>
      </c>
    </row>
    <row r="19" spans="1:13">
      <c r="A19" t="s">
        <v>56</v>
      </c>
      <c r="E19" s="71">
        <f>I19+4180</f>
        <v>-1223</v>
      </c>
      <c r="F19" s="6"/>
      <c r="G19" s="71">
        <f>K19+4545</f>
        <v>-636</v>
      </c>
      <c r="H19" s="25"/>
      <c r="I19" s="75">
        <f>-(5284+119)</f>
        <v>-5403</v>
      </c>
      <c r="J19" s="6"/>
      <c r="K19" s="75">
        <v>-5181</v>
      </c>
      <c r="M19" s="6"/>
    </row>
    <row r="20" spans="1:13">
      <c r="A20" t="s">
        <v>49</v>
      </c>
      <c r="E20" s="71">
        <f>I20+307</f>
        <v>-150</v>
      </c>
      <c r="F20" s="6"/>
      <c r="G20" s="71">
        <f>K20+317</f>
        <v>-114</v>
      </c>
      <c r="H20" s="25"/>
      <c r="I20" s="71">
        <v>-457</v>
      </c>
      <c r="J20" s="6"/>
      <c r="K20" s="131">
        <v>-431</v>
      </c>
      <c r="M20" s="6"/>
    </row>
    <row r="21" spans="1:13">
      <c r="E21" s="72"/>
      <c r="F21" s="6"/>
      <c r="G21" s="72"/>
      <c r="H21" s="25"/>
      <c r="I21" s="72"/>
      <c r="J21" s="6"/>
      <c r="K21" s="72"/>
    </row>
    <row r="22" spans="1:13">
      <c r="A22" t="s">
        <v>163</v>
      </c>
      <c r="E22" s="71">
        <f>SUM(E15:E20)</f>
        <v>432</v>
      </c>
      <c r="F22" s="6"/>
      <c r="G22" s="71">
        <f>SUM(G15:G20)</f>
        <v>-3091</v>
      </c>
      <c r="H22" s="25"/>
      <c r="I22" s="71">
        <f>SUM(I15:I20)</f>
        <v>77</v>
      </c>
      <c r="J22" s="6"/>
      <c r="K22" s="71">
        <f>SUM(K15:K20)</f>
        <v>3194</v>
      </c>
    </row>
    <row r="23" spans="1:13">
      <c r="E23" s="71"/>
      <c r="F23" s="6"/>
      <c r="G23" s="71"/>
      <c r="H23" s="25"/>
      <c r="I23" s="71"/>
      <c r="J23" s="6"/>
      <c r="K23" s="71"/>
    </row>
    <row r="24" spans="1:13">
      <c r="A24" t="s">
        <v>151</v>
      </c>
      <c r="E24" s="71">
        <f>I24+202</f>
        <v>-713</v>
      </c>
      <c r="F24" s="6"/>
      <c r="G24" s="71">
        <f>K24+2033</f>
        <v>956</v>
      </c>
      <c r="H24" s="25"/>
      <c r="I24" s="88">
        <v>-915</v>
      </c>
      <c r="J24" s="6"/>
      <c r="K24" s="132">
        <v>-1077</v>
      </c>
    </row>
    <row r="25" spans="1:13">
      <c r="E25" s="72"/>
      <c r="F25" s="6"/>
      <c r="G25" s="72"/>
      <c r="H25" s="25"/>
      <c r="I25" s="72"/>
      <c r="J25" s="6"/>
      <c r="K25" s="72"/>
    </row>
    <row r="26" spans="1:13" ht="13.5" thickBot="1">
      <c r="A26" t="s">
        <v>164</v>
      </c>
      <c r="E26" s="76">
        <f>SUM(E22:E25)</f>
        <v>-281</v>
      </c>
      <c r="F26" s="25"/>
      <c r="G26" s="76">
        <f>SUM(G22:G25)</f>
        <v>-2135</v>
      </c>
      <c r="H26" s="25"/>
      <c r="I26" s="76">
        <f>SUM(I22:I25)</f>
        <v>-838</v>
      </c>
      <c r="J26" s="25"/>
      <c r="K26" s="76">
        <f>SUM(K22:K25)</f>
        <v>2117</v>
      </c>
    </row>
    <row r="27" spans="1:13" ht="13.5" thickTop="1">
      <c r="E27" s="74"/>
      <c r="F27" s="25"/>
      <c r="G27" s="74"/>
      <c r="H27" s="25"/>
      <c r="I27" s="74"/>
      <c r="J27" s="25"/>
      <c r="K27" s="74"/>
    </row>
    <row r="28" spans="1:13">
      <c r="A28" t="s">
        <v>189</v>
      </c>
      <c r="E28" s="71">
        <f>I28</f>
        <v>0</v>
      </c>
      <c r="F28" s="6"/>
      <c r="G28" s="71">
        <f>K28</f>
        <v>0</v>
      </c>
      <c r="H28" s="25"/>
      <c r="I28" s="74">
        <v>0</v>
      </c>
      <c r="J28" s="25"/>
      <c r="K28" s="74">
        <v>0</v>
      </c>
    </row>
    <row r="29" spans="1:13" ht="13.5" thickBot="1">
      <c r="A29" t="s">
        <v>190</v>
      </c>
      <c r="E29" s="76">
        <f>+E26+E28</f>
        <v>-281</v>
      </c>
      <c r="F29" s="25"/>
      <c r="G29" s="76">
        <f>+G26+G28</f>
        <v>-2135</v>
      </c>
      <c r="H29" s="25"/>
      <c r="I29" s="76">
        <f>+I26+I28</f>
        <v>-838</v>
      </c>
      <c r="J29" s="25"/>
      <c r="K29" s="76">
        <f>+K26+K28</f>
        <v>2117</v>
      </c>
    </row>
    <row r="30" spans="1:13" ht="13.5" thickTop="1">
      <c r="E30" s="74"/>
      <c r="F30" s="25"/>
      <c r="G30" s="74"/>
      <c r="H30" s="25"/>
      <c r="I30" s="74"/>
      <c r="J30" s="25"/>
      <c r="K30" s="74"/>
    </row>
    <row r="31" spans="1:13">
      <c r="A31" t="s">
        <v>54</v>
      </c>
      <c r="E31" s="74"/>
      <c r="F31" s="25"/>
      <c r="G31" s="74"/>
      <c r="H31" s="25"/>
      <c r="I31" s="74"/>
      <c r="J31" s="25"/>
      <c r="K31" s="74"/>
    </row>
    <row r="32" spans="1:13">
      <c r="A32" t="s">
        <v>82</v>
      </c>
      <c r="E32" s="71">
        <f>E29-E33</f>
        <v>-280</v>
      </c>
      <c r="F32" s="25"/>
      <c r="G32" s="71">
        <f>G29-G33</f>
        <v>-2133</v>
      </c>
      <c r="H32" s="25"/>
      <c r="I32" s="71">
        <f>I29-I33</f>
        <v>-834</v>
      </c>
      <c r="J32" s="25"/>
      <c r="K32" s="71">
        <f>K29-K33</f>
        <v>2120</v>
      </c>
    </row>
    <row r="33" spans="1:16">
      <c r="A33" t="s">
        <v>32</v>
      </c>
      <c r="E33" s="71">
        <f>I33+3</f>
        <v>-1</v>
      </c>
      <c r="F33" s="6"/>
      <c r="G33" s="71">
        <f>K33+1</f>
        <v>-2</v>
      </c>
      <c r="H33" s="25"/>
      <c r="I33" s="74">
        <v>-4</v>
      </c>
      <c r="J33" s="25"/>
      <c r="K33" s="74">
        <v>-3</v>
      </c>
    </row>
    <row r="34" spans="1:16" ht="13.5" thickBot="1">
      <c r="E34" s="76">
        <f>+E32+E33</f>
        <v>-281</v>
      </c>
      <c r="F34" s="25"/>
      <c r="G34" s="76">
        <f>+G32+G33</f>
        <v>-2135</v>
      </c>
      <c r="H34" s="25"/>
      <c r="I34" s="76">
        <f>+I32+I33</f>
        <v>-838</v>
      </c>
      <c r="J34" s="25"/>
      <c r="K34" s="76">
        <f>+K32+K33</f>
        <v>2117</v>
      </c>
    </row>
    <row r="35" spans="1:16" ht="13.5" thickTop="1">
      <c r="E35" s="47"/>
      <c r="F35" s="11"/>
      <c r="G35" s="47"/>
      <c r="H35" s="11"/>
      <c r="I35" s="47"/>
      <c r="J35" s="11"/>
      <c r="K35" s="47"/>
      <c r="P35" s="47"/>
    </row>
    <row r="36" spans="1:16">
      <c r="A36" t="s">
        <v>40</v>
      </c>
      <c r="E36" s="60">
        <f>Notes!F198</f>
        <v>-0.22222222222222221</v>
      </c>
      <c r="F36" s="61"/>
      <c r="G36" s="60">
        <f>Notes!H198</f>
        <v>-1.6928571428571428</v>
      </c>
      <c r="H36" s="62"/>
      <c r="I36" s="60">
        <f>Notes!J198</f>
        <v>-0.66190476190476188</v>
      </c>
      <c r="J36" s="61"/>
      <c r="K36" s="60">
        <f>Notes!L198</f>
        <v>1.6825396825396828</v>
      </c>
      <c r="P36" s="60"/>
    </row>
    <row r="37" spans="1:16">
      <c r="A37" t="s">
        <v>138</v>
      </c>
      <c r="E37" s="38"/>
      <c r="F37" s="28"/>
      <c r="G37" s="38"/>
      <c r="H37" s="28"/>
      <c r="I37" s="38"/>
      <c r="J37" s="28"/>
      <c r="K37" s="38"/>
    </row>
    <row r="38" spans="1:16">
      <c r="E38" s="38"/>
      <c r="F38" s="28"/>
      <c r="G38" s="38"/>
      <c r="H38" s="28"/>
      <c r="I38" s="38"/>
      <c r="J38" s="28"/>
      <c r="K38" s="38"/>
    </row>
    <row r="40" spans="1:16">
      <c r="A40" s="155" t="s">
        <v>238</v>
      </c>
      <c r="B40" s="155"/>
      <c r="C40" s="155"/>
      <c r="D40" s="155"/>
      <c r="E40" s="155"/>
      <c r="F40" s="155"/>
      <c r="G40" s="155"/>
      <c r="H40" s="155"/>
      <c r="I40" s="155"/>
      <c r="J40" s="155"/>
      <c r="K40" s="155"/>
    </row>
    <row r="41" spans="1:16">
      <c r="A41" s="156"/>
      <c r="B41" s="156"/>
      <c r="C41" s="156"/>
      <c r="D41" s="156"/>
      <c r="E41" s="156"/>
      <c r="F41" s="156"/>
      <c r="G41" s="156"/>
      <c r="H41" s="156"/>
      <c r="I41" s="156"/>
      <c r="J41" s="156"/>
      <c r="K41" s="156"/>
    </row>
    <row r="43" spans="1:16">
      <c r="I43" t="s">
        <v>8</v>
      </c>
    </row>
  </sheetData>
  <mergeCells count="9">
    <mergeCell ref="I8:K8"/>
    <mergeCell ref="A40:K41"/>
    <mergeCell ref="E8:G8"/>
    <mergeCell ref="A1:K1"/>
    <mergeCell ref="A2:K2"/>
    <mergeCell ref="A3:K3"/>
    <mergeCell ref="A6:K6"/>
    <mergeCell ref="A5:K5"/>
    <mergeCell ref="A4:K4"/>
  </mergeCells>
  <phoneticPr fontId="0" type="noConversion"/>
  <printOptions horizontalCentered="1"/>
  <pageMargins left="0.75" right="0.25" top="0.5" bottom="0.25" header="0" footer="0.2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H62"/>
  <sheetViews>
    <sheetView view="pageBreakPreview" topLeftCell="A16" zoomScale="90" zoomScaleSheetLayoutView="90" workbookViewId="0">
      <selection activeCell="D21" sqref="D21"/>
    </sheetView>
  </sheetViews>
  <sheetFormatPr defaultRowHeight="12.75"/>
  <cols>
    <col min="1" max="2" width="3.83203125" style="20" customWidth="1"/>
    <col min="3" max="3" width="50.83203125" style="20" customWidth="1"/>
    <col min="4" max="4" width="20.6640625" style="20" customWidth="1"/>
    <col min="5" max="5" width="2.33203125" style="20" customWidth="1"/>
    <col min="6" max="6" width="20.6640625" style="20" customWidth="1"/>
    <col min="7" max="7" width="9.33203125" style="20"/>
    <col min="8" max="8" width="14.33203125" style="20" bestFit="1" customWidth="1"/>
    <col min="9" max="16384" width="9.33203125" style="20"/>
  </cols>
  <sheetData>
    <row r="1" spans="1:8" ht="20.100000000000001" customHeight="1">
      <c r="A1" s="157" t="str">
        <f>'Income Statements'!A1:K1</f>
        <v>KBES BERHAD</v>
      </c>
      <c r="B1" s="157"/>
      <c r="C1" s="157"/>
      <c r="D1" s="157"/>
      <c r="E1" s="157"/>
      <c r="F1" s="157"/>
    </row>
    <row r="2" spans="1:8" ht="9.9499999999999993" customHeight="1">
      <c r="A2" s="158" t="str">
        <f>'Income Statements'!A2:K2</f>
        <v>(Company No: 597132 A)</v>
      </c>
      <c r="B2" s="158"/>
      <c r="C2" s="158"/>
      <c r="D2" s="158"/>
      <c r="E2" s="158"/>
      <c r="F2" s="158"/>
    </row>
    <row r="3" spans="1:8" ht="9.9499999999999993" customHeight="1">
      <c r="A3" s="158" t="str">
        <f>'Income Statements'!A3:K3</f>
        <v>(Incorporated in Malaysia)</v>
      </c>
      <c r="B3" s="158"/>
      <c r="C3" s="158"/>
      <c r="D3" s="158"/>
      <c r="E3" s="158"/>
      <c r="F3" s="158"/>
    </row>
    <row r="4" spans="1:8" ht="20.100000000000001" customHeight="1">
      <c r="A4" s="160" t="str">
        <f>'Income Statements'!A4:K4</f>
        <v>AND ITS SUBSIDIARY COMPANIES</v>
      </c>
      <c r="B4" s="160"/>
      <c r="C4" s="160"/>
      <c r="D4" s="160"/>
      <c r="E4" s="160"/>
      <c r="F4" s="160"/>
    </row>
    <row r="5" spans="1:8" ht="20.100000000000001" customHeight="1">
      <c r="A5" s="160" t="s">
        <v>173</v>
      </c>
      <c r="B5" s="160"/>
      <c r="C5" s="160"/>
      <c r="D5" s="160"/>
      <c r="E5" s="160"/>
      <c r="F5" s="160"/>
    </row>
    <row r="6" spans="1:8" ht="20.100000000000001" customHeight="1">
      <c r="A6" s="162" t="s">
        <v>254</v>
      </c>
      <c r="B6" s="162"/>
      <c r="C6" s="162"/>
      <c r="D6" s="162"/>
      <c r="E6" s="162"/>
      <c r="F6" s="162"/>
    </row>
    <row r="7" spans="1:8" ht="11.45" customHeight="1">
      <c r="A7" s="13"/>
      <c r="B7" s="13"/>
      <c r="C7" s="13"/>
      <c r="D7" s="13"/>
      <c r="E7" s="13"/>
      <c r="F7" s="13"/>
    </row>
    <row r="8" spans="1:8" ht="15" customHeight="1">
      <c r="A8" s="26"/>
      <c r="B8" s="43"/>
      <c r="C8" s="43"/>
      <c r="D8" s="4" t="s">
        <v>174</v>
      </c>
      <c r="E8" s="4"/>
      <c r="F8" s="4" t="s">
        <v>174</v>
      </c>
    </row>
    <row r="9" spans="1:8" ht="15" customHeight="1">
      <c r="A9" s="26"/>
      <c r="B9" s="43"/>
      <c r="C9" s="43"/>
      <c r="D9" s="10">
        <f>'Income Statements'!I9</f>
        <v>42004</v>
      </c>
      <c r="E9" s="10"/>
      <c r="F9" s="10">
        <v>41639</v>
      </c>
    </row>
    <row r="10" spans="1:8" ht="15" customHeight="1">
      <c r="A10" s="26"/>
      <c r="B10" s="43"/>
      <c r="C10" s="43"/>
      <c r="D10" s="3" t="s">
        <v>22</v>
      </c>
      <c r="E10" s="3"/>
      <c r="F10" s="3" t="s">
        <v>22</v>
      </c>
    </row>
    <row r="11" spans="1:8" ht="15" customHeight="1">
      <c r="A11" s="26"/>
      <c r="B11" s="43"/>
      <c r="C11" s="43"/>
      <c r="D11" s="3" t="s">
        <v>187</v>
      </c>
      <c r="E11" s="3"/>
      <c r="F11" s="3" t="s">
        <v>193</v>
      </c>
    </row>
    <row r="12" spans="1:8" ht="15" customHeight="1">
      <c r="A12" s="26"/>
      <c r="B12" s="77" t="s">
        <v>57</v>
      </c>
      <c r="C12" s="43"/>
      <c r="D12" s="3"/>
      <c r="E12" s="3"/>
      <c r="F12" s="3"/>
    </row>
    <row r="13" spans="1:8" ht="15" customHeight="1">
      <c r="A13" s="26"/>
      <c r="B13" s="77" t="s">
        <v>59</v>
      </c>
      <c r="C13" s="43"/>
      <c r="D13" s="49"/>
      <c r="E13" s="49"/>
      <c r="F13" s="49"/>
    </row>
    <row r="14" spans="1:8" ht="15" customHeight="1">
      <c r="A14" s="26" t="s">
        <v>8</v>
      </c>
      <c r="B14" s="43" t="s">
        <v>58</v>
      </c>
      <c r="C14" s="43"/>
      <c r="D14" s="85">
        <v>64208</v>
      </c>
      <c r="E14" s="85"/>
      <c r="F14" s="85">
        <v>65199</v>
      </c>
      <c r="H14" s="98"/>
    </row>
    <row r="15" spans="1:8" ht="15" customHeight="1">
      <c r="A15" s="26"/>
      <c r="B15" s="43" t="s">
        <v>140</v>
      </c>
      <c r="C15" s="43"/>
      <c r="D15" s="34">
        <v>0</v>
      </c>
      <c r="E15" s="34"/>
      <c r="F15" s="34">
        <v>0</v>
      </c>
    </row>
    <row r="16" spans="1:8" ht="15" customHeight="1">
      <c r="A16" s="26"/>
      <c r="B16" s="43"/>
      <c r="C16" s="43"/>
      <c r="D16" s="44">
        <f>SUM(D14:D15)</f>
        <v>64208</v>
      </c>
      <c r="E16" s="34"/>
      <c r="F16" s="44">
        <f>SUM(F14:F15)</f>
        <v>65199</v>
      </c>
    </row>
    <row r="17" spans="1:8" ht="15" customHeight="1">
      <c r="A17" s="26"/>
      <c r="B17" s="43"/>
      <c r="C17" s="43"/>
      <c r="D17" s="34"/>
      <c r="E17" s="34"/>
      <c r="F17" s="34"/>
    </row>
    <row r="18" spans="1:8" ht="15" customHeight="1">
      <c r="A18" s="26" t="s">
        <v>8</v>
      </c>
      <c r="B18" s="77" t="s">
        <v>60</v>
      </c>
      <c r="C18" s="43"/>
      <c r="D18" s="34"/>
      <c r="E18" s="34"/>
      <c r="F18" s="34"/>
    </row>
    <row r="19" spans="1:8" ht="15" customHeight="1">
      <c r="A19" s="26"/>
      <c r="B19" s="43" t="s">
        <v>11</v>
      </c>
      <c r="D19" s="85">
        <v>7976</v>
      </c>
      <c r="E19" s="34"/>
      <c r="F19" s="85">
        <v>9964</v>
      </c>
      <c r="H19" s="98"/>
    </row>
    <row r="20" spans="1:8" ht="15" customHeight="1">
      <c r="A20" s="26"/>
      <c r="B20" s="43" t="s">
        <v>175</v>
      </c>
      <c r="D20" s="85">
        <v>5821</v>
      </c>
      <c r="E20" s="34"/>
      <c r="F20" s="85">
        <v>7558</v>
      </c>
      <c r="H20" s="98"/>
    </row>
    <row r="21" spans="1:8" ht="15" customHeight="1">
      <c r="A21" s="26"/>
      <c r="B21" s="43" t="s">
        <v>176</v>
      </c>
      <c r="D21" s="34">
        <f>5706+655</f>
        <v>6361</v>
      </c>
      <c r="E21" s="34"/>
      <c r="F21" s="85">
        <v>5315</v>
      </c>
      <c r="H21" s="98"/>
    </row>
    <row r="22" spans="1:8" ht="15" customHeight="1">
      <c r="A22" s="26"/>
      <c r="B22" s="43" t="s">
        <v>177</v>
      </c>
      <c r="D22" s="34">
        <v>128</v>
      </c>
      <c r="E22" s="34"/>
      <c r="F22" s="34">
        <v>172</v>
      </c>
      <c r="H22" s="98"/>
    </row>
    <row r="23" spans="1:8" ht="15" customHeight="1">
      <c r="A23" s="26"/>
      <c r="B23" s="43" t="s">
        <v>17</v>
      </c>
      <c r="D23" s="34">
        <v>462</v>
      </c>
      <c r="E23" s="34"/>
      <c r="F23" s="34">
        <v>4766</v>
      </c>
      <c r="H23" s="98"/>
    </row>
    <row r="24" spans="1:8" ht="15" customHeight="1">
      <c r="A24" s="26"/>
      <c r="B24" s="43"/>
      <c r="C24" s="5"/>
      <c r="D24" s="44">
        <f>SUM(D19:D23)</f>
        <v>20748</v>
      </c>
      <c r="E24" s="34"/>
      <c r="F24" s="44">
        <f>SUM(F19:F23)</f>
        <v>27775</v>
      </c>
    </row>
    <row r="25" spans="1:8" ht="15" customHeight="1">
      <c r="A25" s="26"/>
      <c r="B25" s="43"/>
      <c r="C25" s="5"/>
      <c r="D25" s="34"/>
      <c r="E25" s="34"/>
      <c r="F25" s="34"/>
    </row>
    <row r="26" spans="1:8" ht="15" customHeight="1" thickBot="1">
      <c r="B26" s="78" t="s">
        <v>63</v>
      </c>
      <c r="D26" s="97">
        <f>D16+D24</f>
        <v>84956</v>
      </c>
      <c r="E26" s="98"/>
      <c r="F26" s="97">
        <f>F16+F24</f>
        <v>92974</v>
      </c>
    </row>
    <row r="27" spans="1:8" ht="15" customHeight="1" thickTop="1"/>
    <row r="28" spans="1:8" ht="15" customHeight="1">
      <c r="A28" s="26" t="s">
        <v>8</v>
      </c>
      <c r="B28" s="77" t="s">
        <v>64</v>
      </c>
      <c r="C28" s="43"/>
      <c r="D28" s="34"/>
      <c r="E28" s="34"/>
      <c r="F28" s="34"/>
    </row>
    <row r="29" spans="1:8" ht="15" customHeight="1">
      <c r="A29" s="26"/>
      <c r="B29" s="77" t="s">
        <v>83</v>
      </c>
      <c r="C29" s="43"/>
      <c r="D29" s="34"/>
      <c r="E29" s="34"/>
      <c r="F29" s="34"/>
    </row>
    <row r="30" spans="1:8" ht="15" customHeight="1">
      <c r="A30" s="26"/>
      <c r="B30" s="43" t="s">
        <v>178</v>
      </c>
      <c r="D30" s="34">
        <v>63000</v>
      </c>
      <c r="E30" s="34"/>
      <c r="F30" s="34">
        <v>63000</v>
      </c>
      <c r="H30" s="98"/>
    </row>
    <row r="31" spans="1:8" ht="15" customHeight="1">
      <c r="A31" s="26"/>
      <c r="B31" s="43" t="s">
        <v>179</v>
      </c>
      <c r="D31" s="34">
        <v>6145</v>
      </c>
      <c r="E31" s="34"/>
      <c r="F31" s="34">
        <v>6145</v>
      </c>
      <c r="H31" s="98"/>
    </row>
    <row r="32" spans="1:8" ht="15" customHeight="1">
      <c r="A32" s="26"/>
      <c r="B32" s="113" t="s">
        <v>216</v>
      </c>
      <c r="D32" s="90">
        <f>'Statement of Changes in Equity'!J23</f>
        <v>-13238</v>
      </c>
      <c r="E32" s="34"/>
      <c r="F32" s="90">
        <v>-12404</v>
      </c>
      <c r="H32" s="98"/>
    </row>
    <row r="33" spans="1:8" ht="15" customHeight="1">
      <c r="A33" s="26"/>
      <c r="B33" s="43"/>
      <c r="C33" s="43"/>
      <c r="D33" s="34">
        <f>SUM(D30:D32)</f>
        <v>55907</v>
      </c>
      <c r="E33" s="34"/>
      <c r="F33" s="34">
        <f>SUM(F30:F32)</f>
        <v>56741</v>
      </c>
    </row>
    <row r="34" spans="1:8" ht="15" customHeight="1">
      <c r="A34" s="26" t="s">
        <v>8</v>
      </c>
      <c r="B34" s="77" t="s">
        <v>4</v>
      </c>
      <c r="C34" s="43"/>
      <c r="D34" s="34">
        <f>'Statement of Changes in Equity'!N23</f>
        <v>772</v>
      </c>
      <c r="E34" s="34"/>
      <c r="F34" s="34">
        <v>776</v>
      </c>
      <c r="H34" s="98"/>
    </row>
    <row r="35" spans="1:8" ht="15" customHeight="1">
      <c r="A35" s="26"/>
      <c r="B35" s="77" t="s">
        <v>84</v>
      </c>
      <c r="C35" s="43"/>
      <c r="D35" s="44">
        <f>SUM(D33:D34)</f>
        <v>56679</v>
      </c>
      <c r="E35" s="34"/>
      <c r="F35" s="44">
        <f>SUM(F33:F34)</f>
        <v>57517</v>
      </c>
    </row>
    <row r="36" spans="1:8" ht="15" customHeight="1">
      <c r="A36" s="26"/>
      <c r="B36" s="43"/>
      <c r="C36" s="43"/>
      <c r="D36" s="34"/>
      <c r="E36" s="34"/>
      <c r="F36" s="34"/>
    </row>
    <row r="37" spans="1:8" ht="15" customHeight="1">
      <c r="A37" s="26"/>
      <c r="B37" s="77" t="s">
        <v>62</v>
      </c>
      <c r="C37" s="43"/>
      <c r="D37" s="34"/>
      <c r="E37" s="34"/>
      <c r="F37" s="34"/>
    </row>
    <row r="38" spans="1:8" ht="15" customHeight="1">
      <c r="A38" s="26"/>
      <c r="B38" s="43" t="s">
        <v>180</v>
      </c>
      <c r="D38" s="34">
        <v>219</v>
      </c>
      <c r="E38" s="34"/>
      <c r="F38" s="34">
        <v>350</v>
      </c>
      <c r="H38" s="98"/>
    </row>
    <row r="39" spans="1:8" ht="15" customHeight="1">
      <c r="A39" s="26"/>
      <c r="B39" s="43" t="s">
        <v>28</v>
      </c>
      <c r="D39" s="34">
        <v>1509</v>
      </c>
      <c r="E39" s="34"/>
      <c r="F39" s="34">
        <v>486</v>
      </c>
      <c r="H39" s="98"/>
    </row>
    <row r="40" spans="1:8" ht="15" customHeight="1">
      <c r="A40" s="26"/>
      <c r="B40" s="43" t="s">
        <v>181</v>
      </c>
      <c r="D40" s="90">
        <v>3435</v>
      </c>
      <c r="E40" s="34"/>
      <c r="F40" s="45">
        <v>3440</v>
      </c>
      <c r="H40" s="98"/>
    </row>
    <row r="41" spans="1:8" ht="15" customHeight="1">
      <c r="A41" s="26"/>
      <c r="B41" s="43"/>
      <c r="C41" s="43"/>
      <c r="D41" s="44">
        <f>SUM(D38:D40)</f>
        <v>5163</v>
      </c>
      <c r="E41" s="34"/>
      <c r="F41" s="44">
        <f>SUM(F38:F40)</f>
        <v>4276</v>
      </c>
    </row>
    <row r="42" spans="1:8" ht="15" customHeight="1">
      <c r="A42" s="26"/>
      <c r="B42" s="43"/>
      <c r="C42" s="43"/>
      <c r="D42" s="34"/>
      <c r="E42" s="34"/>
      <c r="F42" s="34"/>
    </row>
    <row r="43" spans="1:8" ht="15" customHeight="1">
      <c r="A43" s="26"/>
      <c r="B43" s="77" t="s">
        <v>61</v>
      </c>
      <c r="C43" s="43"/>
      <c r="D43" s="34"/>
      <c r="E43" s="34"/>
      <c r="F43" s="34"/>
    </row>
    <row r="44" spans="1:8" ht="15" customHeight="1">
      <c r="A44" s="26"/>
      <c r="B44" s="43" t="s">
        <v>182</v>
      </c>
      <c r="D44" s="85">
        <v>10883</v>
      </c>
      <c r="E44" s="34"/>
      <c r="F44" s="85">
        <v>15093</v>
      </c>
      <c r="H44" s="98"/>
    </row>
    <row r="45" spans="1:8" ht="15" customHeight="1">
      <c r="A45" s="26"/>
      <c r="B45" s="43" t="s">
        <v>183</v>
      </c>
      <c r="D45" s="34">
        <f>4329+4131</f>
        <v>8460</v>
      </c>
      <c r="E45" s="34"/>
      <c r="F45" s="34">
        <v>8279</v>
      </c>
      <c r="H45" s="98"/>
    </row>
    <row r="46" spans="1:8" ht="15" customHeight="1">
      <c r="A46" s="26"/>
      <c r="B46" s="43" t="s">
        <v>180</v>
      </c>
      <c r="D46" s="34">
        <v>131</v>
      </c>
      <c r="E46" s="34"/>
      <c r="F46" s="34">
        <v>197</v>
      </c>
      <c r="H46" s="98"/>
    </row>
    <row r="47" spans="1:8" ht="15" customHeight="1">
      <c r="A47" s="26"/>
      <c r="B47" s="43" t="s">
        <v>28</v>
      </c>
      <c r="D47" s="34">
        <v>504</v>
      </c>
      <c r="E47" s="34"/>
      <c r="F47" s="34">
        <v>955</v>
      </c>
      <c r="H47" s="98"/>
    </row>
    <row r="48" spans="1:8" ht="15" customHeight="1">
      <c r="A48" s="26"/>
      <c r="B48" s="43" t="s">
        <v>184</v>
      </c>
      <c r="D48" s="85">
        <f>-404+655</f>
        <v>251</v>
      </c>
      <c r="E48" s="34"/>
      <c r="F48" s="85">
        <v>535</v>
      </c>
      <c r="H48" s="98"/>
    </row>
    <row r="49" spans="1:8" ht="15" customHeight="1">
      <c r="A49" s="26"/>
      <c r="B49" s="43" t="s">
        <v>95</v>
      </c>
      <c r="D49" s="34">
        <v>2885</v>
      </c>
      <c r="E49" s="34"/>
      <c r="F49" s="34">
        <v>6122</v>
      </c>
      <c r="H49" s="98"/>
    </row>
    <row r="50" spans="1:8" ht="15" customHeight="1">
      <c r="A50" s="26"/>
      <c r="B50" s="43"/>
      <c r="C50" s="5" t="s">
        <v>8</v>
      </c>
      <c r="D50" s="44">
        <f>SUM(D44:D49)</f>
        <v>23114</v>
      </c>
      <c r="E50" s="34"/>
      <c r="F50" s="44">
        <f>SUM(F44:F49)</f>
        <v>31181</v>
      </c>
    </row>
    <row r="51" spans="1:8" ht="15" customHeight="1">
      <c r="A51" s="26"/>
      <c r="B51" s="43"/>
      <c r="C51" s="43"/>
      <c r="D51" s="34"/>
      <c r="E51" s="34"/>
      <c r="F51" s="34"/>
    </row>
    <row r="52" spans="1:8" ht="15" customHeight="1">
      <c r="A52" s="26"/>
      <c r="B52" s="77" t="s">
        <v>185</v>
      </c>
      <c r="C52" s="43"/>
      <c r="D52" s="45">
        <f>D41+D50</f>
        <v>28277</v>
      </c>
      <c r="E52" s="34"/>
      <c r="F52" s="45">
        <f>F41+F50</f>
        <v>35457</v>
      </c>
    </row>
    <row r="53" spans="1:8" ht="15" customHeight="1">
      <c r="A53" s="26"/>
      <c r="B53" s="43"/>
      <c r="C53" s="43"/>
      <c r="D53" s="34"/>
      <c r="E53" s="34"/>
      <c r="F53" s="34"/>
    </row>
    <row r="54" spans="1:8" ht="15" customHeight="1" thickBot="1">
      <c r="A54" s="26"/>
      <c r="B54" s="77" t="s">
        <v>65</v>
      </c>
      <c r="C54" s="43"/>
      <c r="D54" s="79">
        <f>D35+D52</f>
        <v>84956</v>
      </c>
      <c r="E54" s="34"/>
      <c r="F54" s="79">
        <f>F35+F52</f>
        <v>92974</v>
      </c>
    </row>
    <row r="55" spans="1:8" ht="15" customHeight="1" thickTop="1">
      <c r="A55" s="26"/>
      <c r="B55" s="43"/>
      <c r="C55" s="43"/>
      <c r="D55" s="29"/>
      <c r="E55" s="29"/>
      <c r="F55" s="29"/>
    </row>
    <row r="56" spans="1:8" ht="15" customHeight="1">
      <c r="A56" s="26"/>
      <c r="B56" s="43" t="s">
        <v>186</v>
      </c>
      <c r="C56" s="43"/>
      <c r="D56" s="30">
        <f>ROUND(D35/126000,2)</f>
        <v>0.45</v>
      </c>
      <c r="E56" s="30"/>
      <c r="F56" s="30">
        <f>ROUND(F35/126000,2)</f>
        <v>0.46</v>
      </c>
    </row>
    <row r="57" spans="1:8">
      <c r="D57" s="98" t="s">
        <v>8</v>
      </c>
      <c r="E57" s="99"/>
    </row>
    <row r="58" spans="1:8">
      <c r="E58" s="35"/>
    </row>
    <row r="59" spans="1:8">
      <c r="A59" s="161" t="s">
        <v>239</v>
      </c>
      <c r="B59" s="161"/>
      <c r="C59" s="161"/>
      <c r="D59" s="161"/>
      <c r="E59" s="161"/>
      <c r="F59" s="161"/>
      <c r="G59" s="161"/>
    </row>
    <row r="60" spans="1:8">
      <c r="A60" s="161"/>
      <c r="B60" s="161"/>
      <c r="C60" s="161"/>
      <c r="D60" s="161"/>
      <c r="E60" s="161"/>
      <c r="F60" s="161"/>
      <c r="G60" s="161"/>
    </row>
    <row r="62" spans="1:8">
      <c r="D62" s="21"/>
    </row>
  </sheetData>
  <mergeCells count="7">
    <mergeCell ref="A59:G60"/>
    <mergeCell ref="A6:F6"/>
    <mergeCell ref="A2:F2"/>
    <mergeCell ref="A1:F1"/>
    <mergeCell ref="A3:F3"/>
    <mergeCell ref="A4:F4"/>
    <mergeCell ref="A5:F5"/>
  </mergeCells>
  <phoneticPr fontId="0" type="noConversion"/>
  <printOptions horizontalCentered="1"/>
  <pageMargins left="0.51181102362204722" right="0.51181102362204722" top="0.51181102362204722" bottom="0.23622047244094491" header="0" footer="0"/>
  <pageSetup paperSize="9" scale="7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P29"/>
  <sheetViews>
    <sheetView view="pageBreakPreview" topLeftCell="A4" zoomScaleSheetLayoutView="100" workbookViewId="0">
      <selection activeCell="A7" sqref="A7"/>
    </sheetView>
  </sheetViews>
  <sheetFormatPr defaultRowHeight="12.75"/>
  <cols>
    <col min="1" max="3" width="3.83203125" customWidth="1"/>
    <col min="4" max="4" width="10.83203125" customWidth="1"/>
    <col min="5" max="5" width="10.5" customWidth="1"/>
    <col min="6" max="6" width="15.83203125" customWidth="1"/>
    <col min="7" max="7" width="1.83203125" customWidth="1"/>
    <col min="8" max="8" width="15.83203125" customWidth="1"/>
    <col min="9" max="9" width="1.83203125" customWidth="1"/>
    <col min="10" max="10" width="15.83203125" customWidth="1"/>
    <col min="11" max="11" width="1.83203125" customWidth="1"/>
    <col min="12" max="12" width="15.83203125" customWidth="1"/>
    <col min="13" max="13" width="1.83203125" customWidth="1"/>
    <col min="14" max="14" width="15.83203125" customWidth="1"/>
    <col min="15" max="15" width="1.83203125" customWidth="1"/>
    <col min="16" max="16" width="15.83203125" customWidth="1"/>
  </cols>
  <sheetData>
    <row r="1" spans="1:16" ht="20.100000000000001" customHeight="1">
      <c r="A1" s="157" t="str">
        <f>'Income Statements'!A1:K1</f>
        <v>KBES BERHAD</v>
      </c>
      <c r="B1" s="157"/>
      <c r="C1" s="157"/>
      <c r="D1" s="157"/>
      <c r="E1" s="157"/>
      <c r="F1" s="157"/>
      <c r="G1" s="157"/>
      <c r="H1" s="157"/>
      <c r="I1" s="157"/>
      <c r="J1" s="157"/>
      <c r="K1" s="157"/>
      <c r="L1" s="157"/>
      <c r="M1" s="163"/>
      <c r="N1" s="163"/>
      <c r="O1" s="163"/>
      <c r="P1" s="163"/>
    </row>
    <row r="2" spans="1:16" ht="9.9499999999999993" customHeight="1">
      <c r="A2" s="158" t="str">
        <f>'Income Statements'!A2:K2</f>
        <v>(Company No: 597132 A)</v>
      </c>
      <c r="B2" s="158"/>
      <c r="C2" s="158"/>
      <c r="D2" s="158"/>
      <c r="E2" s="158"/>
      <c r="F2" s="158"/>
      <c r="G2" s="158"/>
      <c r="H2" s="158"/>
      <c r="I2" s="158"/>
      <c r="J2" s="158"/>
      <c r="K2" s="158"/>
      <c r="L2" s="158"/>
      <c r="M2" s="163"/>
      <c r="N2" s="163"/>
      <c r="O2" s="163"/>
      <c r="P2" s="163"/>
    </row>
    <row r="3" spans="1:16" ht="9.9499999999999993" customHeight="1">
      <c r="A3" s="158" t="str">
        <f>'Income Statements'!A3:K3</f>
        <v>(Incorporated in Malaysia)</v>
      </c>
      <c r="B3" s="158"/>
      <c r="C3" s="158"/>
      <c r="D3" s="158"/>
      <c r="E3" s="158"/>
      <c r="F3" s="158"/>
      <c r="G3" s="158"/>
      <c r="H3" s="158"/>
      <c r="I3" s="158"/>
      <c r="J3" s="158"/>
      <c r="K3" s="158"/>
      <c r="L3" s="158"/>
      <c r="M3" s="163"/>
      <c r="N3" s="163"/>
      <c r="O3" s="163"/>
      <c r="P3" s="163"/>
    </row>
    <row r="4" spans="1:16" ht="20.100000000000001" customHeight="1">
      <c r="A4" s="160" t="str">
        <f>'Income Statements'!A4:K4</f>
        <v>AND ITS SUBSIDIARY COMPANIES</v>
      </c>
      <c r="B4" s="160"/>
      <c r="C4" s="160"/>
      <c r="D4" s="160"/>
      <c r="E4" s="160"/>
      <c r="F4" s="160"/>
      <c r="G4" s="160"/>
      <c r="H4" s="160"/>
      <c r="I4" s="160"/>
      <c r="J4" s="160"/>
      <c r="K4" s="160"/>
      <c r="L4" s="160"/>
      <c r="M4" s="163"/>
      <c r="N4" s="163"/>
      <c r="O4" s="163"/>
      <c r="P4" s="163"/>
    </row>
    <row r="5" spans="1:16" ht="20.100000000000001" customHeight="1">
      <c r="A5" s="165" t="s">
        <v>192</v>
      </c>
      <c r="B5" s="165"/>
      <c r="C5" s="165"/>
      <c r="D5" s="165"/>
      <c r="E5" s="165"/>
      <c r="F5" s="165"/>
      <c r="G5" s="165"/>
      <c r="H5" s="165"/>
      <c r="I5" s="165"/>
      <c r="J5" s="165"/>
      <c r="K5" s="165"/>
      <c r="L5" s="165"/>
      <c r="M5" s="163"/>
      <c r="N5" s="163"/>
      <c r="O5" s="163"/>
      <c r="P5" s="163"/>
    </row>
    <row r="6" spans="1:16" ht="19.5" customHeight="1">
      <c r="A6" s="162" t="s">
        <v>256</v>
      </c>
      <c r="B6" s="162"/>
      <c r="C6" s="162"/>
      <c r="D6" s="162"/>
      <c r="E6" s="162"/>
      <c r="F6" s="162"/>
      <c r="G6" s="162"/>
      <c r="H6" s="162"/>
      <c r="I6" s="162"/>
      <c r="J6" s="162"/>
      <c r="K6" s="162"/>
      <c r="L6" s="162"/>
      <c r="M6" s="166"/>
      <c r="N6" s="166"/>
      <c r="O6" s="166"/>
      <c r="P6" s="166"/>
    </row>
    <row r="7" spans="1:16" ht="20.25" customHeight="1">
      <c r="A7" s="12"/>
      <c r="B7" s="12"/>
      <c r="C7" s="12"/>
      <c r="D7" s="12"/>
      <c r="E7" s="12"/>
      <c r="F7" s="12"/>
      <c r="G7" s="12"/>
      <c r="H7" s="12"/>
      <c r="I7" s="12"/>
      <c r="J7" s="12"/>
      <c r="K7" s="12"/>
      <c r="L7" s="12"/>
    </row>
    <row r="8" spans="1:16" ht="20.25" customHeight="1">
      <c r="A8" s="12"/>
      <c r="B8" s="12"/>
      <c r="C8" s="12"/>
      <c r="D8" s="12"/>
      <c r="E8" s="12"/>
      <c r="F8" s="167" t="s">
        <v>93</v>
      </c>
      <c r="G8" s="167"/>
      <c r="H8" s="167"/>
      <c r="I8" s="167"/>
      <c r="J8" s="167"/>
      <c r="K8" s="167"/>
      <c r="L8" s="167"/>
    </row>
    <row r="9" spans="1:16" ht="48" customHeight="1">
      <c r="A9" s="2"/>
      <c r="B9" s="2"/>
      <c r="C9" s="1"/>
      <c r="D9" s="1"/>
      <c r="E9" s="3"/>
      <c r="F9" s="4" t="s">
        <v>6</v>
      </c>
      <c r="G9" s="4"/>
      <c r="H9" s="4" t="s">
        <v>12</v>
      </c>
      <c r="I9" s="4"/>
      <c r="J9" s="4" t="s">
        <v>43</v>
      </c>
      <c r="K9" s="4"/>
      <c r="L9" s="4" t="s">
        <v>13</v>
      </c>
      <c r="N9" s="4" t="s">
        <v>4</v>
      </c>
      <c r="P9" s="4" t="s">
        <v>84</v>
      </c>
    </row>
    <row r="10" spans="1:16" ht="15" customHeight="1">
      <c r="A10" s="2"/>
      <c r="B10" s="2"/>
      <c r="C10" s="1"/>
      <c r="D10" s="1"/>
      <c r="E10" s="1"/>
      <c r="F10" s="3" t="s">
        <v>22</v>
      </c>
      <c r="G10" s="3"/>
      <c r="H10" s="3" t="s">
        <v>22</v>
      </c>
      <c r="I10" s="3"/>
      <c r="J10" s="3" t="s">
        <v>22</v>
      </c>
      <c r="K10" s="3"/>
      <c r="L10" s="3" t="s">
        <v>22</v>
      </c>
      <c r="N10" s="3" t="s">
        <v>22</v>
      </c>
      <c r="P10" s="3" t="s">
        <v>22</v>
      </c>
    </row>
    <row r="12" spans="1:16">
      <c r="A12" t="s">
        <v>225</v>
      </c>
      <c r="F12" s="63">
        <v>63000</v>
      </c>
      <c r="G12" s="6"/>
      <c r="H12" s="31">
        <v>6145</v>
      </c>
      <c r="I12" s="6"/>
      <c r="J12" s="6">
        <v>-14524</v>
      </c>
      <c r="K12" s="6"/>
      <c r="L12" s="39">
        <f>SUM(F12:K12)</f>
        <v>54621</v>
      </c>
      <c r="N12" s="39">
        <v>779</v>
      </c>
      <c r="P12" s="39">
        <f>SUM(L12:N12)</f>
        <v>55400</v>
      </c>
    </row>
    <row r="13" spans="1:16">
      <c r="F13" s="31"/>
      <c r="G13" s="6"/>
      <c r="H13" s="31"/>
      <c r="I13" s="6"/>
      <c r="J13" s="6"/>
      <c r="K13" s="6"/>
      <c r="L13" s="39"/>
      <c r="N13" s="39"/>
      <c r="P13" s="39"/>
    </row>
    <row r="14" spans="1:16">
      <c r="A14" t="s">
        <v>157</v>
      </c>
      <c r="F14" s="31">
        <v>0</v>
      </c>
      <c r="G14" s="6"/>
      <c r="H14" s="31">
        <v>0</v>
      </c>
      <c r="I14" s="6"/>
      <c r="J14" s="6">
        <f>'Income Statements'!K32</f>
        <v>2120</v>
      </c>
      <c r="K14" s="6"/>
      <c r="L14" s="39">
        <f>SUM(F14:K14)</f>
        <v>2120</v>
      </c>
      <c r="N14" s="39">
        <f>'Income Statements'!K33</f>
        <v>-3</v>
      </c>
      <c r="P14" s="39">
        <f>SUM(L14:N14)</f>
        <v>2117</v>
      </c>
    </row>
    <row r="15" spans="1:16">
      <c r="F15" s="32"/>
      <c r="G15" s="20"/>
      <c r="H15" s="32"/>
      <c r="I15" s="35"/>
      <c r="J15" s="32"/>
      <c r="K15" s="20"/>
      <c r="L15" s="32"/>
      <c r="N15" s="32"/>
      <c r="P15" s="32"/>
    </row>
    <row r="16" spans="1:16" ht="13.5" thickBot="1">
      <c r="A16" s="152" t="s">
        <v>252</v>
      </c>
      <c r="F16" s="69">
        <f>SUM(F12:F14)</f>
        <v>63000</v>
      </c>
      <c r="G16" s="6"/>
      <c r="H16" s="69">
        <f>SUM(H12:H14)</f>
        <v>6145</v>
      </c>
      <c r="I16" s="6"/>
      <c r="J16" s="69">
        <f>SUM(J12:J14)</f>
        <v>-12404</v>
      </c>
      <c r="K16" s="6"/>
      <c r="L16" s="69">
        <f>SUM(L12:L14)</f>
        <v>56741</v>
      </c>
      <c r="N16" s="69">
        <f>SUM(N12:N14)</f>
        <v>776</v>
      </c>
      <c r="P16" s="69">
        <f>SUM(P12:P14)</f>
        <v>57517</v>
      </c>
    </row>
    <row r="17" spans="1:16" ht="13.5" thickTop="1">
      <c r="F17" s="6"/>
      <c r="G17" s="6"/>
      <c r="H17" s="6"/>
      <c r="I17" s="6"/>
      <c r="J17" s="6"/>
      <c r="K17" s="6"/>
      <c r="L17" s="6"/>
      <c r="N17" s="6"/>
      <c r="P17" s="6"/>
    </row>
    <row r="18" spans="1:16">
      <c r="F18" s="6"/>
      <c r="G18" s="6"/>
      <c r="H18" s="6"/>
      <c r="I18" s="6"/>
      <c r="J18" s="6"/>
      <c r="K18" s="6"/>
      <c r="L18" s="6"/>
      <c r="N18" s="6"/>
      <c r="P18" s="6"/>
    </row>
    <row r="19" spans="1:16">
      <c r="A19" t="s">
        <v>240</v>
      </c>
      <c r="F19" s="63">
        <v>63000</v>
      </c>
      <c r="G19" s="6"/>
      <c r="H19" s="31">
        <v>6145</v>
      </c>
      <c r="I19" s="6"/>
      <c r="J19" s="6">
        <v>-12404</v>
      </c>
      <c r="K19" s="6"/>
      <c r="L19" s="39">
        <f>SUM(F19:K19)</f>
        <v>56741</v>
      </c>
      <c r="N19" s="39">
        <v>776</v>
      </c>
      <c r="P19" s="39">
        <f>SUM(L19:N19)</f>
        <v>57517</v>
      </c>
    </row>
    <row r="20" spans="1:16">
      <c r="F20" s="6"/>
      <c r="G20" s="6"/>
      <c r="H20" s="6"/>
      <c r="I20" s="6"/>
      <c r="J20" s="6"/>
      <c r="K20" s="6"/>
      <c r="L20" s="6"/>
      <c r="N20" s="6"/>
      <c r="P20" s="6"/>
    </row>
    <row r="21" spans="1:16">
      <c r="A21" t="s">
        <v>158</v>
      </c>
      <c r="F21" s="31"/>
      <c r="G21" s="20"/>
      <c r="H21" s="31">
        <v>0</v>
      </c>
      <c r="I21" s="20"/>
      <c r="J21" s="31">
        <f>'Income Statements'!I32</f>
        <v>-834</v>
      </c>
      <c r="K21" s="20"/>
      <c r="L21" s="39">
        <f>SUM(F21:K21)</f>
        <v>-834</v>
      </c>
      <c r="M21" s="51" t="s">
        <v>8</v>
      </c>
      <c r="N21" s="39">
        <f>'Income Statements'!I33</f>
        <v>-4</v>
      </c>
      <c r="P21" s="39">
        <f>SUM(L21:N21)</f>
        <v>-838</v>
      </c>
    </row>
    <row r="22" spans="1:16">
      <c r="F22" s="32"/>
      <c r="G22" s="20"/>
      <c r="H22" s="32"/>
      <c r="I22" s="35"/>
      <c r="J22" s="32"/>
      <c r="K22" s="20"/>
      <c r="L22" s="32"/>
      <c r="N22" s="32"/>
      <c r="P22" s="32"/>
    </row>
    <row r="23" spans="1:16" ht="13.5" thickBot="1">
      <c r="A23" s="152" t="s">
        <v>253</v>
      </c>
      <c r="F23" s="33">
        <f>SUM(F19:F21)</f>
        <v>63000</v>
      </c>
      <c r="G23" s="20"/>
      <c r="H23" s="33">
        <f>SUM(H19:H21)</f>
        <v>6145</v>
      </c>
      <c r="I23" s="35"/>
      <c r="J23" s="33">
        <f>SUM(J19:J21)</f>
        <v>-13238</v>
      </c>
      <c r="K23" s="20"/>
      <c r="L23" s="33">
        <f>SUM(L19:L21)</f>
        <v>55907</v>
      </c>
      <c r="M23" s="6" t="s">
        <v>8</v>
      </c>
      <c r="N23" s="33">
        <f>SUM(N19:N21)</f>
        <v>772</v>
      </c>
      <c r="P23" s="33">
        <f>SUM(P19:P21)</f>
        <v>56679</v>
      </c>
    </row>
    <row r="24" spans="1:16" ht="13.5" thickTop="1"/>
    <row r="26" spans="1:16">
      <c r="L26" s="6"/>
    </row>
    <row r="28" spans="1:16">
      <c r="A28" s="161" t="s">
        <v>241</v>
      </c>
      <c r="B28" s="164"/>
      <c r="C28" s="164"/>
      <c r="D28" s="164"/>
      <c r="E28" s="164"/>
      <c r="F28" s="164"/>
      <c r="G28" s="164"/>
      <c r="H28" s="164"/>
      <c r="I28" s="164"/>
      <c r="J28" s="164"/>
      <c r="K28" s="164"/>
      <c r="L28" s="164"/>
      <c r="M28" s="163"/>
      <c r="N28" s="163"/>
      <c r="O28" s="163"/>
      <c r="P28" s="163"/>
    </row>
    <row r="29" spans="1:16">
      <c r="A29" s="164"/>
      <c r="B29" s="164"/>
      <c r="C29" s="164"/>
      <c r="D29" s="164"/>
      <c r="E29" s="164"/>
      <c r="F29" s="164"/>
      <c r="G29" s="164"/>
      <c r="H29" s="164"/>
      <c r="I29" s="164"/>
      <c r="J29" s="164"/>
      <c r="K29" s="164"/>
      <c r="L29" s="164"/>
      <c r="M29" s="163"/>
      <c r="N29" s="163"/>
      <c r="O29" s="163"/>
      <c r="P29" s="163"/>
    </row>
  </sheetData>
  <mergeCells count="8">
    <mergeCell ref="A1:P1"/>
    <mergeCell ref="A2:P2"/>
    <mergeCell ref="A28:P29"/>
    <mergeCell ref="A3:P3"/>
    <mergeCell ref="A4:P4"/>
    <mergeCell ref="A5:P5"/>
    <mergeCell ref="A6:P6"/>
    <mergeCell ref="F8:L8"/>
  </mergeCells>
  <phoneticPr fontId="0" type="noConversion"/>
  <printOptions horizontalCentered="1"/>
  <pageMargins left="0.59055118110236227" right="0.43307086614173229" top="0.98425196850393704" bottom="0.98425196850393704" header="0.51181102362204722" footer="0.51181102362204722"/>
  <pageSetup paperSize="9" scale="93"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H62"/>
  <sheetViews>
    <sheetView view="pageBreakPreview" topLeftCell="A40" zoomScale="90" zoomScaleSheetLayoutView="90" workbookViewId="0">
      <selection activeCell="A52" sqref="A52"/>
    </sheetView>
  </sheetViews>
  <sheetFormatPr defaultRowHeight="12.75"/>
  <cols>
    <col min="1" max="2" width="3.83203125" customWidth="1"/>
    <col min="3" max="3" width="50" customWidth="1"/>
    <col min="4" max="4" width="10.83203125" customWidth="1"/>
    <col min="5" max="5" width="16" customWidth="1"/>
    <col min="6" max="6" width="2.5" customWidth="1"/>
    <col min="7" max="7" width="21.83203125" bestFit="1" customWidth="1"/>
    <col min="8" max="8" width="7.6640625" bestFit="1" customWidth="1"/>
    <col min="9" max="9" width="4.33203125" customWidth="1"/>
    <col min="10" max="10" width="12.83203125" customWidth="1"/>
  </cols>
  <sheetData>
    <row r="1" spans="1:7" ht="20.100000000000001" customHeight="1">
      <c r="A1" s="157" t="str">
        <f>'Income Statements'!A1:K1</f>
        <v>KBES BERHAD</v>
      </c>
      <c r="B1" s="157"/>
      <c r="C1" s="157"/>
      <c r="D1" s="157"/>
      <c r="E1" s="157"/>
      <c r="F1" s="157"/>
      <c r="G1" s="157"/>
    </row>
    <row r="2" spans="1:7" ht="9.9499999999999993" customHeight="1">
      <c r="A2" s="158" t="str">
        <f>'Income Statements'!A2:K2</f>
        <v>(Company No: 597132 A)</v>
      </c>
      <c r="B2" s="158"/>
      <c r="C2" s="158"/>
      <c r="D2" s="158"/>
      <c r="E2" s="158"/>
      <c r="F2" s="158"/>
      <c r="G2" s="158"/>
    </row>
    <row r="3" spans="1:7" ht="9.9499999999999993" customHeight="1">
      <c r="A3" s="158" t="str">
        <f>'Income Statements'!A3:K3</f>
        <v>(Incorporated in Malaysia)</v>
      </c>
      <c r="B3" s="158"/>
      <c r="C3" s="158"/>
      <c r="D3" s="158"/>
      <c r="E3" s="158"/>
      <c r="F3" s="158"/>
      <c r="G3" s="158"/>
    </row>
    <row r="4" spans="1:7" ht="20.100000000000001" customHeight="1">
      <c r="A4" s="160" t="str">
        <f>'Income Statements'!A4:K4</f>
        <v>AND ITS SUBSIDIARY COMPANIES</v>
      </c>
      <c r="B4" s="160"/>
      <c r="C4" s="160"/>
      <c r="D4" s="160"/>
      <c r="E4" s="160"/>
      <c r="F4" s="160"/>
      <c r="G4" s="160"/>
    </row>
    <row r="5" spans="1:7" ht="20.100000000000001" customHeight="1">
      <c r="A5" s="160" t="s">
        <v>191</v>
      </c>
      <c r="B5" s="160"/>
      <c r="C5" s="160"/>
      <c r="D5" s="160"/>
      <c r="E5" s="160"/>
      <c r="F5" s="160"/>
      <c r="G5" s="160"/>
    </row>
    <row r="6" spans="1:7" ht="20.100000000000001" customHeight="1">
      <c r="A6" s="162" t="s">
        <v>256</v>
      </c>
      <c r="B6" s="162"/>
      <c r="C6" s="162"/>
      <c r="D6" s="162"/>
      <c r="E6" s="162"/>
      <c r="F6" s="162"/>
      <c r="G6" s="162"/>
    </row>
    <row r="7" spans="1:7" ht="15.75" customHeight="1">
      <c r="A7" s="13"/>
      <c r="B7" s="13"/>
      <c r="C7" s="13"/>
      <c r="D7" s="13"/>
      <c r="E7" s="13"/>
      <c r="F7" s="13"/>
      <c r="G7" s="13"/>
    </row>
    <row r="8" spans="1:7" ht="15" customHeight="1">
      <c r="A8" s="13"/>
      <c r="B8" s="13"/>
      <c r="C8" s="13"/>
      <c r="D8" s="13"/>
      <c r="E8" s="151" t="s">
        <v>257</v>
      </c>
      <c r="F8" s="13"/>
      <c r="G8" s="4" t="str">
        <f>E8</f>
        <v>Year To Date</v>
      </c>
    </row>
    <row r="9" spans="1:7" ht="15" customHeight="1">
      <c r="A9" s="2"/>
      <c r="B9" s="1"/>
      <c r="C9" s="1"/>
      <c r="D9" s="4"/>
      <c r="E9" s="87">
        <f>'Income Statements'!I9</f>
        <v>42004</v>
      </c>
      <c r="F9" s="4"/>
      <c r="G9" s="87">
        <f>+'Income Statements'!K9</f>
        <v>41639</v>
      </c>
    </row>
    <row r="10" spans="1:7" ht="15" customHeight="1">
      <c r="A10" s="2"/>
      <c r="B10" s="1"/>
      <c r="C10" s="1"/>
      <c r="D10" s="3"/>
      <c r="E10" s="3" t="s">
        <v>9</v>
      </c>
      <c r="F10" s="3"/>
      <c r="G10" s="3" t="s">
        <v>9</v>
      </c>
    </row>
    <row r="11" spans="1:7" ht="15" customHeight="1">
      <c r="A11" s="2"/>
      <c r="B11" s="1"/>
      <c r="C11" s="1"/>
      <c r="D11" s="3"/>
      <c r="E11" s="3" t="s">
        <v>187</v>
      </c>
      <c r="F11" s="3"/>
      <c r="G11" s="3" t="s">
        <v>193</v>
      </c>
    </row>
    <row r="12" spans="1:7" ht="15" customHeight="1">
      <c r="A12" s="14"/>
      <c r="B12" s="1"/>
      <c r="C12" s="1"/>
      <c r="D12" s="3"/>
      <c r="E12" s="16"/>
      <c r="F12" s="3"/>
      <c r="G12" s="16"/>
    </row>
    <row r="13" spans="1:7" ht="15" customHeight="1">
      <c r="A13" s="15" t="s">
        <v>47</v>
      </c>
      <c r="B13" s="1"/>
      <c r="C13" s="1"/>
      <c r="D13" s="3"/>
      <c r="E13" s="16"/>
      <c r="F13" s="3"/>
      <c r="G13" s="16"/>
    </row>
    <row r="14" spans="1:7" ht="15" customHeight="1">
      <c r="A14" s="15"/>
      <c r="B14" s="43" t="s">
        <v>220</v>
      </c>
      <c r="C14" s="1"/>
      <c r="D14" s="3"/>
      <c r="E14" s="16">
        <f>'Income Statements'!I22</f>
        <v>77</v>
      </c>
      <c r="F14" s="3"/>
      <c r="G14" s="16">
        <f>'Income Statements'!K22</f>
        <v>3194</v>
      </c>
    </row>
    <row r="15" spans="1:7" ht="15" customHeight="1">
      <c r="A15" s="15"/>
      <c r="B15" s="1" t="s">
        <v>103</v>
      </c>
      <c r="C15" s="1"/>
      <c r="D15" s="3"/>
      <c r="E15" s="16"/>
      <c r="F15" s="3"/>
      <c r="G15" s="16"/>
    </row>
    <row r="16" spans="1:7" ht="15" customHeight="1">
      <c r="A16" s="15"/>
      <c r="B16" s="1"/>
      <c r="C16" s="1" t="s">
        <v>48</v>
      </c>
      <c r="D16" s="3"/>
      <c r="E16" s="100">
        <v>6570</v>
      </c>
      <c r="F16" s="3"/>
      <c r="G16" s="16">
        <v>7034</v>
      </c>
    </row>
    <row r="17" spans="1:7" ht="15" customHeight="1">
      <c r="A17" s="15"/>
      <c r="B17" s="1"/>
      <c r="C17" s="1" t="s">
        <v>224</v>
      </c>
      <c r="D17" s="3"/>
      <c r="E17" s="16">
        <v>286</v>
      </c>
      <c r="F17" s="3"/>
      <c r="G17" s="133">
        <v>203</v>
      </c>
    </row>
    <row r="18" spans="1:7" ht="15" customHeight="1">
      <c r="A18" s="15"/>
      <c r="B18" s="1"/>
      <c r="C18" s="1" t="s">
        <v>153</v>
      </c>
      <c r="D18" s="3"/>
      <c r="E18" s="100">
        <v>354</v>
      </c>
      <c r="F18" s="3"/>
      <c r="G18" s="134">
        <f>-942+26+16+(1)</f>
        <v>-899</v>
      </c>
    </row>
    <row r="19" spans="1:7" ht="15" customHeight="1">
      <c r="A19" s="15"/>
      <c r="B19" s="1"/>
      <c r="C19" s="153" t="s">
        <v>255</v>
      </c>
      <c r="D19" s="3"/>
      <c r="E19" s="100">
        <v>301</v>
      </c>
      <c r="F19" s="3"/>
      <c r="G19" s="134">
        <v>235</v>
      </c>
    </row>
    <row r="20" spans="1:7" ht="15" customHeight="1">
      <c r="A20" s="15"/>
      <c r="B20" s="1"/>
      <c r="C20" s="1" t="s">
        <v>49</v>
      </c>
      <c r="D20" s="3"/>
      <c r="E20" s="64">
        <f>-'Income Statements'!I20</f>
        <v>457</v>
      </c>
      <c r="F20" s="3"/>
      <c r="G20" s="135">
        <f>-'Income Statements'!K20</f>
        <v>431</v>
      </c>
    </row>
    <row r="21" spans="1:7" ht="15" customHeight="1">
      <c r="A21" s="15"/>
      <c r="B21" s="1" t="s">
        <v>102</v>
      </c>
      <c r="C21" s="1"/>
      <c r="D21" s="3"/>
      <c r="E21" s="16">
        <f>SUM(E14:E20)</f>
        <v>8045</v>
      </c>
      <c r="F21" s="3"/>
      <c r="G21" s="16">
        <f>SUM(G14:G20)</f>
        <v>10198</v>
      </c>
    </row>
    <row r="22" spans="1:7" ht="15" customHeight="1">
      <c r="A22" s="15"/>
      <c r="B22" s="1"/>
      <c r="C22" s="1" t="s">
        <v>166</v>
      </c>
      <c r="D22" s="3"/>
      <c r="E22" s="16">
        <f>'Balance Sheet'!F19-'Balance Sheet'!D19</f>
        <v>1988</v>
      </c>
      <c r="F22" s="3"/>
      <c r="G22" s="16">
        <v>-1610</v>
      </c>
    </row>
    <row r="23" spans="1:7" ht="15" customHeight="1">
      <c r="A23" s="15"/>
      <c r="B23" s="1"/>
      <c r="C23" s="1" t="s">
        <v>155</v>
      </c>
      <c r="D23" s="3"/>
      <c r="E23" s="16">
        <f>'Balance Sheet'!F20-'Balance Sheet'!D20</f>
        <v>1737</v>
      </c>
      <c r="F23" s="3"/>
      <c r="G23" s="16">
        <v>-2880</v>
      </c>
    </row>
    <row r="24" spans="1:7" ht="15" customHeight="1">
      <c r="A24" s="15"/>
      <c r="B24" s="1"/>
      <c r="C24" s="1" t="s">
        <v>154</v>
      </c>
      <c r="D24" s="3"/>
      <c r="E24" s="100">
        <f>-406-286</f>
        <v>-692</v>
      </c>
      <c r="F24" s="3"/>
      <c r="G24" s="16">
        <v>-1646</v>
      </c>
    </row>
    <row r="25" spans="1:7" ht="15" customHeight="1">
      <c r="A25" s="15"/>
      <c r="B25" s="1"/>
      <c r="C25" s="1" t="s">
        <v>161</v>
      </c>
      <c r="D25" s="3"/>
      <c r="E25" s="16">
        <f>'Balance Sheet'!D44-'Balance Sheet'!F44-301</f>
        <v>-4511</v>
      </c>
      <c r="F25" s="3"/>
      <c r="G25" s="16">
        <v>8494</v>
      </c>
    </row>
    <row r="26" spans="1:7" ht="15" customHeight="1">
      <c r="A26" s="15"/>
      <c r="B26" s="1"/>
      <c r="C26" s="1" t="s">
        <v>162</v>
      </c>
      <c r="D26" s="3"/>
      <c r="E26" s="137">
        <f>'Balance Sheet'!D45-'Balance Sheet'!F45</f>
        <v>181</v>
      </c>
      <c r="F26" s="3"/>
      <c r="G26" s="64">
        <f>-223+1173</f>
        <v>950</v>
      </c>
    </row>
    <row r="27" spans="1:7" ht="15" customHeight="1">
      <c r="A27" s="15"/>
      <c r="B27" s="1" t="s">
        <v>159</v>
      </c>
      <c r="C27" s="1"/>
      <c r="D27" s="3"/>
      <c r="E27" s="16">
        <f>SUM(E21:E26)</f>
        <v>6748</v>
      </c>
      <c r="F27" s="3"/>
      <c r="G27" s="16">
        <f>SUM(G21:G26)</f>
        <v>13506</v>
      </c>
    </row>
    <row r="28" spans="1:7" ht="15" customHeight="1">
      <c r="A28" s="15"/>
      <c r="B28" s="1"/>
      <c r="C28" s="1" t="s">
        <v>50</v>
      </c>
      <c r="D28" s="3"/>
      <c r="E28" s="16">
        <f>-E20</f>
        <v>-457</v>
      </c>
      <c r="F28" s="3"/>
      <c r="G28" s="16">
        <f>-G20</f>
        <v>-431</v>
      </c>
    </row>
    <row r="29" spans="1:7" ht="15" customHeight="1">
      <c r="A29" s="15"/>
      <c r="B29" s="1"/>
      <c r="C29" s="1" t="s">
        <v>235</v>
      </c>
      <c r="D29" s="3"/>
      <c r="E29" s="100">
        <v>-1845</v>
      </c>
      <c r="F29" s="3"/>
      <c r="G29" s="134">
        <v>-1168</v>
      </c>
    </row>
    <row r="30" spans="1:7" ht="15" customHeight="1">
      <c r="A30" s="15" t="s">
        <v>101</v>
      </c>
      <c r="B30" s="1"/>
      <c r="C30" s="1"/>
      <c r="D30" s="3"/>
      <c r="E30" s="17">
        <f>SUM(E27:E29)</f>
        <v>4446</v>
      </c>
      <c r="F30" s="3"/>
      <c r="G30" s="17">
        <f>SUM(G27:G29)</f>
        <v>11907</v>
      </c>
    </row>
    <row r="31" spans="1:7" ht="15" customHeight="1">
      <c r="A31" s="14"/>
      <c r="B31" s="1"/>
      <c r="C31" s="1"/>
      <c r="D31" s="3"/>
      <c r="E31" s="16"/>
      <c r="F31" s="3"/>
      <c r="G31" s="16"/>
    </row>
    <row r="32" spans="1:7" ht="15" customHeight="1">
      <c r="A32" s="15" t="s">
        <v>14</v>
      </c>
      <c r="B32" s="1"/>
      <c r="C32" s="1"/>
      <c r="D32" s="3"/>
      <c r="E32" s="16"/>
      <c r="F32" s="3"/>
      <c r="G32" s="16"/>
    </row>
    <row r="33" spans="1:7" ht="15" customHeight="1">
      <c r="A33" s="15"/>
      <c r="B33" s="1" t="s">
        <v>152</v>
      </c>
      <c r="C33" s="1"/>
      <c r="D33" s="3"/>
      <c r="E33" s="16">
        <v>0</v>
      </c>
      <c r="F33" s="3"/>
      <c r="G33" s="133">
        <v>0</v>
      </c>
    </row>
    <row r="34" spans="1:7" ht="15" customHeight="1">
      <c r="A34" s="15"/>
      <c r="B34" s="1" t="s">
        <v>144</v>
      </c>
      <c r="C34" s="1"/>
      <c r="D34" s="3"/>
      <c r="E34" s="100">
        <v>295</v>
      </c>
      <c r="F34" s="3"/>
      <c r="G34" s="134">
        <v>3077</v>
      </c>
    </row>
    <row r="35" spans="1:7" ht="15" customHeight="1">
      <c r="A35" s="14"/>
      <c r="B35" s="1" t="s">
        <v>15</v>
      </c>
      <c r="C35" s="1"/>
      <c r="D35" s="3"/>
      <c r="E35" s="100">
        <v>-6227</v>
      </c>
      <c r="F35" s="3"/>
      <c r="G35" s="134">
        <f>-13247</f>
        <v>-13247</v>
      </c>
    </row>
    <row r="36" spans="1:7" ht="15" customHeight="1">
      <c r="A36" s="15" t="s">
        <v>171</v>
      </c>
      <c r="B36" s="1"/>
      <c r="C36" s="1"/>
      <c r="D36" s="3"/>
      <c r="E36" s="17">
        <f>SUM(E33:E35)</f>
        <v>-5932</v>
      </c>
      <c r="F36" s="3"/>
      <c r="G36" s="17">
        <f>SUM(G33:G35)</f>
        <v>-10170</v>
      </c>
    </row>
    <row r="37" spans="1:7" ht="15" customHeight="1">
      <c r="A37" s="14"/>
      <c r="B37" s="1"/>
      <c r="C37" s="1"/>
      <c r="D37" s="3"/>
      <c r="E37" s="16"/>
      <c r="F37" s="3"/>
      <c r="G37" s="16"/>
    </row>
    <row r="38" spans="1:7" ht="15" customHeight="1">
      <c r="A38" s="15" t="s">
        <v>16</v>
      </c>
      <c r="B38" s="1"/>
      <c r="C38" s="1"/>
      <c r="D38" s="3"/>
      <c r="E38" s="16"/>
      <c r="F38" s="3"/>
      <c r="G38" s="16"/>
    </row>
    <row r="39" spans="1:7" ht="15" customHeight="1">
      <c r="A39" s="15"/>
      <c r="B39" s="1" t="s">
        <v>167</v>
      </c>
      <c r="C39" s="1"/>
      <c r="D39" s="3"/>
      <c r="E39" s="16">
        <v>1800</v>
      </c>
      <c r="F39" s="3"/>
      <c r="G39" s="133">
        <v>0</v>
      </c>
    </row>
    <row r="40" spans="1:7" ht="15" customHeight="1">
      <c r="A40" s="15"/>
      <c r="B40" s="1" t="s">
        <v>207</v>
      </c>
      <c r="C40" s="1"/>
      <c r="D40" s="3"/>
      <c r="E40" s="16">
        <v>0</v>
      </c>
      <c r="F40" s="3"/>
      <c r="G40" s="133">
        <v>0</v>
      </c>
    </row>
    <row r="41" spans="1:7" ht="15" customHeight="1">
      <c r="A41" s="15"/>
      <c r="B41" s="1" t="s">
        <v>170</v>
      </c>
      <c r="C41" s="1"/>
      <c r="D41" s="3"/>
      <c r="E41" s="16">
        <v>0</v>
      </c>
      <c r="F41" s="3"/>
      <c r="G41" s="133">
        <v>0</v>
      </c>
    </row>
    <row r="42" spans="1:7" ht="15" customHeight="1">
      <c r="A42" s="15"/>
      <c r="B42" s="1" t="s">
        <v>142</v>
      </c>
      <c r="C42" s="1"/>
      <c r="D42" s="3"/>
      <c r="E42" s="16">
        <v>0</v>
      </c>
      <c r="F42" s="3"/>
      <c r="G42" s="133">
        <v>0</v>
      </c>
    </row>
    <row r="43" spans="1:7" ht="15" customHeight="1">
      <c r="A43" s="2"/>
      <c r="B43" s="1" t="s">
        <v>143</v>
      </c>
      <c r="C43" s="1"/>
      <c r="D43" s="3"/>
      <c r="E43" s="16">
        <v>-197</v>
      </c>
      <c r="F43" s="3"/>
      <c r="G43" s="133">
        <v>-623</v>
      </c>
    </row>
    <row r="44" spans="1:7" ht="15" customHeight="1">
      <c r="A44" s="2"/>
      <c r="B44" s="1" t="s">
        <v>229</v>
      </c>
      <c r="C44" s="1"/>
      <c r="D44" s="3"/>
      <c r="E44" s="16">
        <v>-1228</v>
      </c>
      <c r="F44" s="3"/>
      <c r="G44" s="133">
        <v>-3736</v>
      </c>
    </row>
    <row r="45" spans="1:7" ht="15" customHeight="1">
      <c r="A45" s="15" t="s">
        <v>139</v>
      </c>
      <c r="B45" s="1"/>
      <c r="C45" s="1"/>
      <c r="D45" s="3"/>
      <c r="E45" s="17">
        <f>SUM(E39:E44)</f>
        <v>375</v>
      </c>
      <c r="F45" s="3"/>
      <c r="G45" s="17">
        <f>SUM(G39:G44)</f>
        <v>-4359</v>
      </c>
    </row>
    <row r="46" spans="1:7" ht="15" customHeight="1">
      <c r="A46" s="2"/>
      <c r="B46" s="1"/>
      <c r="C46" s="1"/>
      <c r="D46" s="3"/>
      <c r="E46" s="16"/>
      <c r="F46" s="3"/>
      <c r="G46" s="16"/>
    </row>
    <row r="47" spans="1:7" ht="15" customHeight="1">
      <c r="A47" s="15" t="s">
        <v>172</v>
      </c>
      <c r="B47" s="1"/>
      <c r="C47" s="1"/>
      <c r="D47" s="3"/>
      <c r="E47" s="23">
        <f>E30+E36+E45</f>
        <v>-1111</v>
      </c>
      <c r="F47" s="3"/>
      <c r="G47" s="23">
        <f>G30+G36+G45</f>
        <v>-2622</v>
      </c>
    </row>
    <row r="48" spans="1:7" ht="15" customHeight="1">
      <c r="A48" s="14"/>
      <c r="B48" s="1"/>
      <c r="C48" s="1"/>
      <c r="D48" s="3"/>
      <c r="E48" s="3"/>
      <c r="F48" s="3"/>
      <c r="G48" s="3"/>
    </row>
    <row r="49" spans="1:8" ht="15" customHeight="1">
      <c r="A49" s="15" t="s">
        <v>232</v>
      </c>
      <c r="B49" s="1"/>
      <c r="C49" s="1"/>
      <c r="D49" s="3"/>
      <c r="E49" s="100">
        <v>-1233</v>
      </c>
      <c r="F49" s="3"/>
      <c r="G49" s="134">
        <v>1389</v>
      </c>
    </row>
    <row r="50" spans="1:8" ht="15" customHeight="1">
      <c r="A50" s="15"/>
      <c r="B50" s="1"/>
      <c r="C50" s="1"/>
      <c r="D50" s="3"/>
      <c r="E50" s="26"/>
      <c r="F50" s="3"/>
      <c r="G50" s="26"/>
    </row>
    <row r="51" spans="1:8" ht="15" customHeight="1" thickBot="1">
      <c r="A51" s="15" t="s">
        <v>262</v>
      </c>
      <c r="B51" s="1"/>
      <c r="C51" s="1"/>
      <c r="D51" s="3"/>
      <c r="E51" s="27">
        <f>SUM(E47:E50)</f>
        <v>-2344</v>
      </c>
      <c r="G51" s="27">
        <f>SUM(G47:G50)</f>
        <v>-1233</v>
      </c>
    </row>
    <row r="52" spans="1:8" ht="15" customHeight="1" thickTop="1">
      <c r="A52" s="14"/>
      <c r="B52" s="1"/>
      <c r="C52" s="1" t="s">
        <v>8</v>
      </c>
      <c r="D52" s="3"/>
      <c r="E52" s="3"/>
      <c r="F52" s="3"/>
      <c r="G52" s="3"/>
    </row>
    <row r="53" spans="1:8" ht="15" customHeight="1">
      <c r="A53" s="14"/>
      <c r="B53" s="1"/>
      <c r="C53" s="1"/>
      <c r="D53" s="3"/>
      <c r="E53" s="3"/>
      <c r="F53" s="3"/>
      <c r="G53" s="3"/>
    </row>
    <row r="54" spans="1:8" ht="15" customHeight="1">
      <c r="A54" s="14" t="s">
        <v>39</v>
      </c>
      <c r="B54" s="1"/>
      <c r="C54" s="1"/>
      <c r="D54" s="3"/>
      <c r="E54" s="49"/>
      <c r="F54" s="3"/>
      <c r="G54" s="49"/>
    </row>
    <row r="55" spans="1:8" ht="15" customHeight="1">
      <c r="A55" s="14"/>
      <c r="B55" s="1" t="s">
        <v>17</v>
      </c>
      <c r="C55" s="1"/>
      <c r="D55" s="3"/>
      <c r="E55" s="23">
        <f>'Balance Sheet'!D23</f>
        <v>462</v>
      </c>
      <c r="F55" s="3"/>
      <c r="G55" s="23">
        <f>'Balance Sheet'!F23</f>
        <v>4766</v>
      </c>
    </row>
    <row r="56" spans="1:8" ht="15" customHeight="1">
      <c r="A56" s="14"/>
      <c r="B56" s="1" t="s">
        <v>205</v>
      </c>
      <c r="C56" s="1"/>
      <c r="D56" s="3"/>
      <c r="E56" s="23">
        <v>79</v>
      </c>
      <c r="F56" s="3"/>
      <c r="G56" s="136">
        <f>122+1</f>
        <v>123</v>
      </c>
    </row>
    <row r="57" spans="1:8" ht="15" customHeight="1">
      <c r="A57" s="14"/>
      <c r="B57" s="43" t="s">
        <v>95</v>
      </c>
      <c r="C57" s="1"/>
      <c r="D57" s="3"/>
      <c r="E57" s="23">
        <f>-'Balance Sheet'!D49</f>
        <v>-2885</v>
      </c>
      <c r="F57" s="3"/>
      <c r="G57" s="23">
        <f>-'Balance Sheet'!F49</f>
        <v>-6122</v>
      </c>
    </row>
    <row r="58" spans="1:8" ht="6" customHeight="1">
      <c r="A58" s="14"/>
      <c r="B58" s="1"/>
      <c r="C58" s="1"/>
      <c r="D58" s="3"/>
      <c r="E58" s="34"/>
      <c r="F58" s="3"/>
      <c r="G58" s="34"/>
    </row>
    <row r="59" spans="1:8" ht="15" customHeight="1" thickBot="1">
      <c r="A59" s="14"/>
      <c r="B59" s="1"/>
      <c r="C59" s="1"/>
      <c r="D59" s="3"/>
      <c r="E59" s="27">
        <f>SUM(E55:E58)</f>
        <v>-2344</v>
      </c>
      <c r="F59" s="3"/>
      <c r="G59" s="27">
        <f>SUM(G55:G58)</f>
        <v>-1233</v>
      </c>
      <c r="H59" s="51"/>
    </row>
    <row r="60" spans="1:8" ht="15" customHeight="1" thickTop="1">
      <c r="A60" s="14"/>
      <c r="B60" s="1"/>
      <c r="C60" s="1"/>
      <c r="D60" s="3"/>
      <c r="E60" s="3"/>
      <c r="F60" s="3"/>
      <c r="G60" s="3"/>
    </row>
    <row r="61" spans="1:8">
      <c r="A61" s="155" t="s">
        <v>242</v>
      </c>
      <c r="B61" s="155"/>
      <c r="C61" s="155"/>
      <c r="D61" s="155"/>
      <c r="E61" s="155"/>
      <c r="F61" s="155"/>
      <c r="G61" s="155"/>
    </row>
    <row r="62" spans="1:8">
      <c r="A62" s="155"/>
      <c r="B62" s="155"/>
      <c r="C62" s="155"/>
      <c r="D62" s="155"/>
      <c r="E62" s="155"/>
      <c r="F62" s="155"/>
      <c r="G62" s="155"/>
    </row>
  </sheetData>
  <mergeCells count="7">
    <mergeCell ref="A5:G5"/>
    <mergeCell ref="A61:G62"/>
    <mergeCell ref="A1:G1"/>
    <mergeCell ref="A2:G2"/>
    <mergeCell ref="A3:G3"/>
    <mergeCell ref="A4:G4"/>
    <mergeCell ref="A6:G6"/>
  </mergeCells>
  <phoneticPr fontId="0" type="noConversion"/>
  <printOptions horizontalCentered="1"/>
  <pageMargins left="0.51181102362204722" right="0.51181102362204722" top="0.39370078740157483" bottom="0.59055118110236227" header="0.23622047244094491" footer="0.23622047244094491"/>
  <pageSetup paperSize="9" scale="80"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dimension ref="A1:AF615"/>
  <sheetViews>
    <sheetView view="pageBreakPreview" topLeftCell="A192" zoomScaleNormal="90" zoomScaleSheetLayoutView="100" workbookViewId="0">
      <selection activeCell="B219" sqref="B219"/>
    </sheetView>
  </sheetViews>
  <sheetFormatPr defaultRowHeight="12.75"/>
  <cols>
    <col min="1" max="1" width="4.83203125" customWidth="1"/>
    <col min="2" max="2" width="4.33203125" customWidth="1"/>
    <col min="3" max="3" width="4.83203125" customWidth="1"/>
    <col min="4" max="4" width="16.83203125" customWidth="1"/>
    <col min="5" max="5" width="18.6640625" customWidth="1"/>
    <col min="6" max="6" width="14.83203125" customWidth="1"/>
    <col min="7" max="7" width="3.83203125" customWidth="1"/>
    <col min="8" max="8" width="14.83203125" customWidth="1"/>
    <col min="9" max="9" width="3.83203125" customWidth="1"/>
    <col min="10" max="10" width="17.83203125" customWidth="1"/>
    <col min="11" max="11" width="3.83203125" customWidth="1"/>
    <col min="12" max="12" width="17.83203125" customWidth="1"/>
    <col min="13" max="15" width="2.6640625" customWidth="1"/>
    <col min="16" max="25" width="11.83203125" customWidth="1"/>
    <col min="26" max="27" width="10.6640625" customWidth="1"/>
  </cols>
  <sheetData>
    <row r="1" spans="1:12" ht="23.25">
      <c r="A1" s="171" t="str">
        <f>'Income Statements'!A1:K1</f>
        <v>KBES BERHAD</v>
      </c>
      <c r="B1" s="171"/>
      <c r="C1" s="171"/>
      <c r="D1" s="171"/>
      <c r="E1" s="171"/>
      <c r="F1" s="172"/>
      <c r="G1" s="172"/>
      <c r="H1" s="172"/>
      <c r="I1" s="172"/>
      <c r="J1" s="172"/>
      <c r="K1" s="172"/>
      <c r="L1" s="172"/>
    </row>
    <row r="2" spans="1:12">
      <c r="A2" s="173" t="str">
        <f>'Income Statements'!A2:K2</f>
        <v>(Company No: 597132 A)</v>
      </c>
      <c r="B2" s="173"/>
      <c r="C2" s="173"/>
      <c r="D2" s="173"/>
      <c r="E2" s="173"/>
      <c r="F2" s="172"/>
      <c r="G2" s="172"/>
      <c r="H2" s="172"/>
      <c r="I2" s="172"/>
      <c r="J2" s="172"/>
      <c r="K2" s="172"/>
      <c r="L2" s="172"/>
    </row>
    <row r="3" spans="1:12">
      <c r="A3" s="173" t="str">
        <f>'Income Statements'!A3:K3</f>
        <v>(Incorporated in Malaysia)</v>
      </c>
      <c r="B3" s="173"/>
      <c r="C3" s="173"/>
      <c r="D3" s="173"/>
      <c r="E3" s="173"/>
      <c r="F3" s="172"/>
      <c r="G3" s="172"/>
      <c r="H3" s="172"/>
      <c r="I3" s="172"/>
      <c r="J3" s="172"/>
      <c r="K3" s="172"/>
      <c r="L3" s="172"/>
    </row>
    <row r="4" spans="1:12" ht="15.75">
      <c r="A4" s="174" t="str">
        <f>'Income Statements'!A4:K4</f>
        <v>AND ITS SUBSIDIARY COMPANIES</v>
      </c>
      <c r="B4" s="174"/>
      <c r="C4" s="174"/>
      <c r="D4" s="174"/>
      <c r="E4" s="174"/>
      <c r="F4" s="172"/>
      <c r="G4" s="172"/>
      <c r="H4" s="172"/>
      <c r="I4" s="172"/>
      <c r="J4" s="172"/>
      <c r="K4" s="172"/>
      <c r="L4" s="172"/>
    </row>
    <row r="5" spans="1:12" ht="15.75">
      <c r="A5" s="175" t="str">
        <f>'Income Statements'!A5:K5</f>
        <v>CONDENSED CONSOLIDATED STATEMENT OF COMPREHENSIVE INCOME</v>
      </c>
      <c r="B5" s="175"/>
      <c r="C5" s="175"/>
      <c r="D5" s="175"/>
      <c r="E5" s="175"/>
      <c r="F5" s="175"/>
      <c r="G5" s="175"/>
      <c r="H5" s="175"/>
      <c r="I5" s="175"/>
      <c r="J5" s="175"/>
      <c r="K5" s="175"/>
      <c r="L5" s="175"/>
    </row>
    <row r="6" spans="1:12" ht="15.75">
      <c r="A6" s="40"/>
      <c r="B6" s="40"/>
      <c r="C6" s="40"/>
      <c r="D6" s="40"/>
      <c r="E6" s="40"/>
      <c r="F6" s="40"/>
      <c r="G6" s="40"/>
      <c r="H6" s="40"/>
      <c r="I6" s="40"/>
      <c r="J6" s="40"/>
      <c r="K6" s="40"/>
      <c r="L6" s="40"/>
    </row>
    <row r="7" spans="1:12" ht="15.75">
      <c r="A7" s="169" t="s">
        <v>66</v>
      </c>
      <c r="B7" s="169"/>
      <c r="C7" s="169"/>
      <c r="D7" s="169"/>
      <c r="E7" s="169"/>
      <c r="F7" s="170"/>
      <c r="G7" s="170"/>
      <c r="H7" s="170"/>
      <c r="I7" s="170"/>
      <c r="J7" s="170"/>
      <c r="K7" s="170"/>
      <c r="L7" s="170"/>
    </row>
    <row r="9" spans="1:12">
      <c r="A9" s="80" t="s">
        <v>111</v>
      </c>
      <c r="B9" s="7" t="s">
        <v>68</v>
      </c>
    </row>
    <row r="10" spans="1:12">
      <c r="A10" s="81"/>
      <c r="B10" s="176" t="s">
        <v>198</v>
      </c>
      <c r="C10" s="176"/>
      <c r="D10" s="176"/>
      <c r="E10" s="176"/>
      <c r="F10" s="176"/>
      <c r="G10" s="176"/>
      <c r="H10" s="176"/>
      <c r="I10" s="176"/>
      <c r="J10" s="176"/>
      <c r="K10" s="176"/>
      <c r="L10" s="176"/>
    </row>
    <row r="11" spans="1:12">
      <c r="A11" s="81"/>
      <c r="B11" s="176"/>
      <c r="C11" s="176"/>
      <c r="D11" s="176"/>
      <c r="E11" s="176"/>
      <c r="F11" s="176"/>
      <c r="G11" s="176"/>
      <c r="H11" s="176"/>
      <c r="I11" s="176"/>
      <c r="J11" s="176"/>
      <c r="K11" s="176"/>
      <c r="L11" s="176"/>
    </row>
    <row r="12" spans="1:12">
      <c r="A12" s="81"/>
      <c r="B12" s="176"/>
      <c r="C12" s="176"/>
      <c r="D12" s="176"/>
      <c r="E12" s="176"/>
      <c r="F12" s="176"/>
      <c r="G12" s="176"/>
      <c r="H12" s="176"/>
      <c r="I12" s="176"/>
      <c r="J12" s="176"/>
      <c r="K12" s="176"/>
      <c r="L12" s="176"/>
    </row>
    <row r="13" spans="1:12">
      <c r="A13" s="81"/>
      <c r="B13" s="176"/>
      <c r="C13" s="176"/>
      <c r="D13" s="176"/>
      <c r="E13" s="176"/>
      <c r="F13" s="176"/>
      <c r="G13" s="176"/>
      <c r="H13" s="176"/>
      <c r="I13" s="176"/>
      <c r="J13" s="176"/>
      <c r="K13" s="176"/>
      <c r="L13" s="176"/>
    </row>
    <row r="14" spans="1:12">
      <c r="A14" s="81"/>
      <c r="B14" s="41"/>
      <c r="C14" s="41"/>
      <c r="D14" s="41"/>
      <c r="E14" s="41"/>
      <c r="F14" s="41"/>
      <c r="G14" s="41"/>
      <c r="H14" s="41"/>
      <c r="I14" s="41"/>
      <c r="J14" s="41"/>
      <c r="K14" s="41"/>
      <c r="L14" s="41"/>
    </row>
    <row r="15" spans="1:12">
      <c r="A15" s="81"/>
      <c r="B15" s="156" t="s">
        <v>243</v>
      </c>
      <c r="C15" s="156"/>
      <c r="D15" s="156"/>
      <c r="E15" s="156"/>
      <c r="F15" s="156"/>
      <c r="G15" s="156"/>
      <c r="H15" s="156"/>
      <c r="I15" s="156"/>
      <c r="J15" s="156"/>
      <c r="K15" s="156"/>
      <c r="L15" s="156"/>
    </row>
    <row r="16" spans="1:12">
      <c r="A16" s="81"/>
      <c r="B16" s="156"/>
      <c r="C16" s="156"/>
      <c r="D16" s="156"/>
      <c r="E16" s="156"/>
      <c r="F16" s="156"/>
      <c r="G16" s="156"/>
      <c r="H16" s="156"/>
      <c r="I16" s="156"/>
      <c r="J16" s="156"/>
      <c r="K16" s="156"/>
      <c r="L16" s="156"/>
    </row>
    <row r="17" spans="1:12">
      <c r="A17" s="81"/>
      <c r="B17" s="156"/>
      <c r="C17" s="156"/>
      <c r="D17" s="156"/>
      <c r="E17" s="156"/>
      <c r="F17" s="156"/>
      <c r="G17" s="156"/>
      <c r="H17" s="156"/>
      <c r="I17" s="156"/>
      <c r="J17" s="156"/>
      <c r="K17" s="156"/>
      <c r="L17" s="156"/>
    </row>
    <row r="18" spans="1:12">
      <c r="A18" s="81"/>
    </row>
    <row r="19" spans="1:12">
      <c r="A19" s="80"/>
      <c r="B19" s="168" t="s">
        <v>244</v>
      </c>
      <c r="C19" s="168"/>
      <c r="D19" s="168"/>
      <c r="E19" s="168"/>
      <c r="F19" s="168"/>
      <c r="G19" s="168"/>
      <c r="H19" s="168"/>
      <c r="I19" s="168"/>
      <c r="J19" s="168"/>
      <c r="K19" s="168"/>
      <c r="L19" s="168"/>
    </row>
    <row r="20" spans="1:12">
      <c r="A20" s="81"/>
      <c r="B20" s="168"/>
      <c r="C20" s="168"/>
      <c r="D20" s="168"/>
      <c r="E20" s="168"/>
      <c r="F20" s="168"/>
      <c r="G20" s="168"/>
      <c r="H20" s="168"/>
      <c r="I20" s="168"/>
      <c r="J20" s="168"/>
      <c r="K20" s="168"/>
      <c r="L20" s="168"/>
    </row>
    <row r="21" spans="1:12">
      <c r="A21" s="81"/>
      <c r="B21" s="73"/>
      <c r="C21" s="73"/>
      <c r="D21" s="73"/>
      <c r="E21" s="73"/>
      <c r="F21" s="73"/>
      <c r="G21" s="73"/>
      <c r="H21" s="73"/>
      <c r="I21" s="73"/>
      <c r="J21" s="73"/>
      <c r="K21" s="73"/>
      <c r="L21" s="73"/>
    </row>
    <row r="22" spans="1:12">
      <c r="A22" s="80" t="s">
        <v>112</v>
      </c>
      <c r="B22" s="7" t="s">
        <v>69</v>
      </c>
    </row>
    <row r="23" spans="1:12">
      <c r="A23" s="81"/>
      <c r="B23" t="s">
        <v>245</v>
      </c>
    </row>
    <row r="24" spans="1:12">
      <c r="A24" s="81"/>
    </row>
    <row r="25" spans="1:12">
      <c r="A25" s="80" t="s">
        <v>113</v>
      </c>
      <c r="B25" s="7" t="s">
        <v>109</v>
      </c>
    </row>
    <row r="26" spans="1:12">
      <c r="A26" s="81"/>
      <c r="B26" s="168" t="s">
        <v>199</v>
      </c>
      <c r="C26" s="168"/>
      <c r="D26" s="168"/>
      <c r="E26" s="168"/>
      <c r="F26" s="168"/>
      <c r="G26" s="168"/>
      <c r="H26" s="168"/>
      <c r="I26" s="168"/>
      <c r="J26" s="168"/>
      <c r="K26" s="168"/>
      <c r="L26" s="168"/>
    </row>
    <row r="27" spans="1:12">
      <c r="A27" s="81"/>
    </row>
    <row r="28" spans="1:12">
      <c r="A28" s="80" t="s">
        <v>114</v>
      </c>
      <c r="B28" s="7" t="s">
        <v>70</v>
      </c>
    </row>
    <row r="29" spans="1:12">
      <c r="A29" s="81"/>
      <c r="B29" s="168" t="s">
        <v>145</v>
      </c>
      <c r="C29" s="168"/>
      <c r="D29" s="168"/>
      <c r="E29" s="168"/>
      <c r="F29" s="168"/>
      <c r="G29" s="168"/>
      <c r="H29" s="168"/>
      <c r="I29" s="168"/>
      <c r="J29" s="168"/>
      <c r="K29" s="168"/>
      <c r="L29" s="168"/>
    </row>
    <row r="30" spans="1:12">
      <c r="A30" s="81"/>
    </row>
    <row r="31" spans="1:12">
      <c r="A31" s="80" t="s">
        <v>115</v>
      </c>
      <c r="B31" s="7" t="s">
        <v>110</v>
      </c>
    </row>
    <row r="32" spans="1:12">
      <c r="A32" s="81"/>
      <c r="B32" s="168" t="s">
        <v>42</v>
      </c>
      <c r="C32" s="168"/>
      <c r="D32" s="168"/>
      <c r="E32" s="168"/>
      <c r="F32" s="168"/>
      <c r="G32" s="168"/>
      <c r="H32" s="168"/>
      <c r="I32" s="168"/>
      <c r="J32" s="168"/>
      <c r="K32" s="168"/>
      <c r="L32" s="168"/>
    </row>
    <row r="33" spans="1:30">
      <c r="A33" s="81"/>
    </row>
    <row r="34" spans="1:30">
      <c r="A34" s="80" t="s">
        <v>116</v>
      </c>
      <c r="B34" s="7" t="s">
        <v>72</v>
      </c>
    </row>
    <row r="35" spans="1:30">
      <c r="A35" s="81"/>
      <c r="B35" s="168" t="s">
        <v>71</v>
      </c>
      <c r="C35" s="168"/>
      <c r="D35" s="168"/>
      <c r="E35" s="168"/>
      <c r="F35" s="168"/>
      <c r="G35" s="168"/>
      <c r="H35" s="168"/>
      <c r="I35" s="168"/>
      <c r="J35" s="168"/>
      <c r="K35" s="168"/>
      <c r="L35" s="168"/>
    </row>
    <row r="36" spans="1:30">
      <c r="A36" s="81"/>
      <c r="B36" s="42"/>
      <c r="C36" s="41"/>
      <c r="D36" s="41"/>
      <c r="E36" s="41"/>
      <c r="F36" s="41"/>
      <c r="G36" s="41"/>
      <c r="H36" s="41"/>
      <c r="I36" s="41"/>
      <c r="J36" s="41"/>
      <c r="K36" s="41"/>
      <c r="L36" s="41"/>
    </row>
    <row r="37" spans="1:30">
      <c r="A37" s="80" t="s">
        <v>117</v>
      </c>
      <c r="B37" s="7" t="s">
        <v>73</v>
      </c>
    </row>
    <row r="38" spans="1:30">
      <c r="A38" s="80"/>
      <c r="B38" s="20" t="s">
        <v>100</v>
      </c>
      <c r="C38" s="37"/>
      <c r="D38" s="37"/>
      <c r="E38" s="37"/>
      <c r="F38" s="37"/>
      <c r="G38" s="37"/>
      <c r="H38" s="37"/>
      <c r="I38" s="37"/>
      <c r="J38" s="37"/>
      <c r="K38" s="37"/>
      <c r="L38" s="37"/>
    </row>
    <row r="39" spans="1:30">
      <c r="A39" s="80"/>
      <c r="B39" s="20"/>
    </row>
    <row r="40" spans="1:30">
      <c r="A40" s="80" t="s">
        <v>118</v>
      </c>
      <c r="B40" s="7" t="s">
        <v>74</v>
      </c>
    </row>
    <row r="41" spans="1:30">
      <c r="A41" s="80"/>
      <c r="B41" s="7"/>
      <c r="J41" s="191" t="s">
        <v>258</v>
      </c>
      <c r="K41" s="191"/>
      <c r="L41" s="191"/>
    </row>
    <row r="42" spans="1:30">
      <c r="A42" s="80"/>
      <c r="B42" s="7"/>
      <c r="J42" s="192">
        <f>'Income Statements'!I9</f>
        <v>42004</v>
      </c>
      <c r="K42" s="192"/>
      <c r="L42" s="192"/>
    </row>
    <row r="43" spans="1:30">
      <c r="A43" s="80"/>
      <c r="B43" s="7"/>
      <c r="J43" s="80"/>
      <c r="K43" s="80"/>
      <c r="L43" s="18" t="s">
        <v>221</v>
      </c>
      <c r="P43" s="149" t="s">
        <v>233</v>
      </c>
      <c r="Q43" s="149" t="s">
        <v>233</v>
      </c>
      <c r="R43" s="149" t="s">
        <v>233</v>
      </c>
      <c r="S43" s="8" t="s">
        <v>233</v>
      </c>
      <c r="T43" s="8" t="s">
        <v>233</v>
      </c>
      <c r="U43" s="8" t="s">
        <v>233</v>
      </c>
      <c r="V43" s="8" t="s">
        <v>233</v>
      </c>
      <c r="W43" s="138" t="s">
        <v>236</v>
      </c>
      <c r="X43" s="8" t="s">
        <v>233</v>
      </c>
      <c r="Y43" s="8" t="s">
        <v>233</v>
      </c>
    </row>
    <row r="44" spans="1:30">
      <c r="A44" s="80"/>
      <c r="B44" s="7"/>
      <c r="J44" s="18" t="s">
        <v>10</v>
      </c>
      <c r="K44" s="7"/>
      <c r="L44" s="18" t="s">
        <v>96</v>
      </c>
      <c r="P44" s="150">
        <v>41912</v>
      </c>
      <c r="Q44" s="150">
        <v>41820</v>
      </c>
      <c r="R44" s="150">
        <v>41729</v>
      </c>
      <c r="S44" s="118">
        <v>41639</v>
      </c>
      <c r="T44" s="118">
        <v>41547</v>
      </c>
      <c r="U44" s="118">
        <v>41455</v>
      </c>
      <c r="V44" s="118">
        <v>41364</v>
      </c>
      <c r="W44" s="118">
        <v>41639</v>
      </c>
      <c r="X44" s="118">
        <v>41274</v>
      </c>
      <c r="Y44" s="118">
        <v>41182</v>
      </c>
    </row>
    <row r="45" spans="1:30">
      <c r="A45" s="80"/>
      <c r="B45" s="7"/>
      <c r="J45" s="91" t="s">
        <v>22</v>
      </c>
      <c r="K45" s="92"/>
      <c r="L45" s="91" t="s">
        <v>22</v>
      </c>
      <c r="P45" s="149" t="s">
        <v>234</v>
      </c>
      <c r="Q45" s="149" t="s">
        <v>234</v>
      </c>
      <c r="R45" s="149" t="s">
        <v>234</v>
      </c>
      <c r="S45" s="8" t="s">
        <v>234</v>
      </c>
      <c r="T45" s="8" t="s">
        <v>234</v>
      </c>
      <c r="U45" s="8" t="s">
        <v>234</v>
      </c>
      <c r="V45" s="8" t="s">
        <v>234</v>
      </c>
      <c r="W45" s="8" t="s">
        <v>234</v>
      </c>
      <c r="X45" s="8" t="s">
        <v>234</v>
      </c>
      <c r="Y45" s="8" t="s">
        <v>234</v>
      </c>
    </row>
    <row r="46" spans="1:30">
      <c r="A46" s="80"/>
      <c r="B46" s="7"/>
      <c r="AB46" s="103"/>
    </row>
    <row r="47" spans="1:30">
      <c r="A47" s="80"/>
      <c r="B47" s="20" t="s">
        <v>23</v>
      </c>
      <c r="J47" s="125">
        <v>32286</v>
      </c>
      <c r="K47" s="51"/>
      <c r="L47" s="51">
        <v>99</v>
      </c>
      <c r="P47" s="146">
        <v>7870</v>
      </c>
      <c r="Q47" s="141">
        <v>8127</v>
      </c>
      <c r="R47">
        <f>10015-1957</f>
        <v>8058</v>
      </c>
      <c r="S47">
        <v>10587</v>
      </c>
      <c r="T47">
        <f>10690-4180</f>
        <v>6510</v>
      </c>
      <c r="U47">
        <f>10938-896</f>
        <v>10042</v>
      </c>
      <c r="V47">
        <f>9331-952</f>
        <v>8379</v>
      </c>
      <c r="W47">
        <f>SUM(S47:V47)</f>
        <v>35518</v>
      </c>
      <c r="X47">
        <v>4809</v>
      </c>
      <c r="AB47" s="51"/>
      <c r="AC47" s="51"/>
      <c r="AD47" s="51"/>
    </row>
    <row r="48" spans="1:30">
      <c r="A48" s="80"/>
      <c r="B48" s="20"/>
      <c r="J48" s="51"/>
      <c r="K48" s="51"/>
      <c r="L48" s="51"/>
      <c r="P48" s="146">
        <v>45</v>
      </c>
      <c r="Q48" s="141">
        <v>-123</v>
      </c>
      <c r="R48">
        <v>-344</v>
      </c>
      <c r="S48">
        <v>1652</v>
      </c>
      <c r="T48">
        <v>475</v>
      </c>
      <c r="U48">
        <v>632</v>
      </c>
      <c r="V48">
        <v>-286</v>
      </c>
      <c r="W48">
        <f t="shared" ref="W48:W58" si="0">SUM(S48:V48)</f>
        <v>2473</v>
      </c>
      <c r="X48">
        <v>-992</v>
      </c>
      <c r="AC48" s="51"/>
      <c r="AD48" s="51"/>
    </row>
    <row r="49" spans="1:30">
      <c r="A49" s="80"/>
      <c r="B49" s="20" t="s">
        <v>160</v>
      </c>
      <c r="J49" s="125">
        <v>16196</v>
      </c>
      <c r="K49" s="51"/>
      <c r="L49" s="111">
        <v>1178</v>
      </c>
      <c r="P49" s="147">
        <v>2422</v>
      </c>
      <c r="Q49" s="141">
        <v>4016</v>
      </c>
      <c r="R49">
        <f>6446-1</f>
        <v>6445</v>
      </c>
      <c r="S49">
        <v>4619</v>
      </c>
      <c r="T49">
        <v>4581</v>
      </c>
      <c r="U49">
        <v>7691</v>
      </c>
      <c r="V49">
        <v>9505</v>
      </c>
      <c r="W49">
        <f t="shared" si="0"/>
        <v>26396</v>
      </c>
      <c r="X49">
        <v>6378</v>
      </c>
      <c r="AB49" s="51"/>
      <c r="AC49" s="51"/>
      <c r="AD49" s="51"/>
    </row>
    <row r="50" spans="1:30">
      <c r="A50" s="80"/>
      <c r="B50" s="20"/>
      <c r="J50" s="51"/>
      <c r="K50" s="51"/>
      <c r="L50" s="51"/>
      <c r="P50" s="147">
        <v>-957</v>
      </c>
      <c r="Q50" s="141">
        <v>334</v>
      </c>
      <c r="R50">
        <v>994</v>
      </c>
      <c r="S50">
        <v>-3414</v>
      </c>
      <c r="T50">
        <v>187</v>
      </c>
      <c r="U50">
        <v>2407</v>
      </c>
      <c r="V50">
        <v>2988</v>
      </c>
      <c r="W50">
        <f t="shared" si="0"/>
        <v>2168</v>
      </c>
      <c r="X50">
        <v>260</v>
      </c>
      <c r="AC50" s="51"/>
      <c r="AD50" s="51"/>
    </row>
    <row r="51" spans="1:30">
      <c r="A51" s="80"/>
      <c r="B51" s="20" t="s">
        <v>168</v>
      </c>
      <c r="J51" s="51">
        <v>0</v>
      </c>
      <c r="K51" s="51"/>
      <c r="L51" s="51">
        <v>-4</v>
      </c>
      <c r="P51" s="147">
        <f>I51-Q51</f>
        <v>0</v>
      </c>
      <c r="Q51" s="141">
        <v>0</v>
      </c>
      <c r="R51">
        <v>0</v>
      </c>
      <c r="S51">
        <v>0</v>
      </c>
      <c r="T51">
        <v>0</v>
      </c>
      <c r="U51">
        <v>0</v>
      </c>
      <c r="V51">
        <v>0</v>
      </c>
      <c r="W51">
        <f t="shared" si="0"/>
        <v>0</v>
      </c>
      <c r="X51">
        <v>0</v>
      </c>
      <c r="AB51" s="51"/>
      <c r="AC51" s="51"/>
      <c r="AD51" s="51"/>
    </row>
    <row r="52" spans="1:30">
      <c r="A52" s="80"/>
      <c r="B52" s="20"/>
      <c r="J52" s="51"/>
      <c r="K52" s="51"/>
      <c r="L52" s="51"/>
      <c r="P52" s="147">
        <v>-2</v>
      </c>
      <c r="Q52" s="141">
        <v>-1</v>
      </c>
      <c r="R52">
        <v>-1</v>
      </c>
      <c r="S52">
        <v>0</v>
      </c>
      <c r="T52">
        <v>0</v>
      </c>
      <c r="U52">
        <v>0</v>
      </c>
      <c r="V52">
        <v>0</v>
      </c>
      <c r="W52">
        <f t="shared" si="0"/>
        <v>0</v>
      </c>
      <c r="X52">
        <v>0</v>
      </c>
      <c r="AB52" s="51"/>
      <c r="AC52" s="51"/>
      <c r="AD52" s="51"/>
    </row>
    <row r="53" spans="1:30">
      <c r="A53" s="80"/>
      <c r="B53" s="20" t="s">
        <v>99</v>
      </c>
      <c r="J53" s="128">
        <v>402</v>
      </c>
      <c r="K53" s="51"/>
      <c r="L53" s="51">
        <v>-100</v>
      </c>
      <c r="P53" s="147">
        <v>101</v>
      </c>
      <c r="Q53" s="141">
        <v>101</v>
      </c>
      <c r="R53">
        <v>100</v>
      </c>
      <c r="S53">
        <v>168</v>
      </c>
      <c r="T53">
        <v>40</v>
      </c>
      <c r="U53">
        <v>37</v>
      </c>
      <c r="V53">
        <v>44</v>
      </c>
      <c r="W53">
        <f t="shared" si="0"/>
        <v>289</v>
      </c>
      <c r="X53">
        <v>43</v>
      </c>
      <c r="AB53" s="51"/>
      <c r="AC53" s="51"/>
      <c r="AD53" s="51"/>
    </row>
    <row r="54" spans="1:30">
      <c r="A54" s="80"/>
      <c r="B54" s="20"/>
      <c r="J54" s="52"/>
      <c r="K54" s="51"/>
      <c r="L54" s="52"/>
      <c r="P54" s="148">
        <v>-69</v>
      </c>
      <c r="Q54" s="142">
        <v>-37</v>
      </c>
      <c r="R54" s="120">
        <v>8</v>
      </c>
      <c r="S54" s="120">
        <v>21</v>
      </c>
      <c r="T54" s="120">
        <v>-72</v>
      </c>
      <c r="U54" s="120">
        <v>-40</v>
      </c>
      <c r="V54" s="120">
        <v>-6</v>
      </c>
      <c r="W54" s="120">
        <f t="shared" si="0"/>
        <v>-97</v>
      </c>
      <c r="X54" s="120">
        <v>-156</v>
      </c>
      <c r="AB54" s="119"/>
      <c r="AC54" s="119"/>
      <c r="AD54" s="119"/>
    </row>
    <row r="55" spans="1:30">
      <c r="A55" s="80"/>
      <c r="B55" s="20" t="s">
        <v>13</v>
      </c>
      <c r="J55" s="51">
        <f>SUM(J47:J54)</f>
        <v>48884</v>
      </c>
      <c r="K55" s="51"/>
      <c r="L55" s="51">
        <f>SUM(L46:L54)</f>
        <v>1173</v>
      </c>
      <c r="P55" s="141">
        <f>P47+P49+P51+P53</f>
        <v>10393</v>
      </c>
      <c r="Q55" s="141">
        <f t="shared" ref="Q55:S56" si="1">Q47+Q49+Q51+Q53</f>
        <v>12244</v>
      </c>
      <c r="R55">
        <f t="shared" si="1"/>
        <v>14603</v>
      </c>
      <c r="S55">
        <f t="shared" si="1"/>
        <v>15374</v>
      </c>
      <c r="T55">
        <f t="shared" ref="T55:X56" si="2">T47+T49+T51+T53</f>
        <v>11131</v>
      </c>
      <c r="U55">
        <f t="shared" si="2"/>
        <v>17770</v>
      </c>
      <c r="V55">
        <f t="shared" si="2"/>
        <v>17928</v>
      </c>
      <c r="W55">
        <f t="shared" si="2"/>
        <v>62203</v>
      </c>
      <c r="X55">
        <f t="shared" si="2"/>
        <v>11230</v>
      </c>
      <c r="AB55" s="119"/>
      <c r="AC55" s="119"/>
      <c r="AD55" s="119"/>
    </row>
    <row r="56" spans="1:30">
      <c r="A56" s="80"/>
      <c r="B56" s="20"/>
      <c r="J56" s="51"/>
      <c r="K56" s="51"/>
      <c r="L56" s="51"/>
      <c r="P56" s="141">
        <f>P48+P50+P52+P54</f>
        <v>-983</v>
      </c>
      <c r="Q56" s="141">
        <f t="shared" si="1"/>
        <v>173</v>
      </c>
      <c r="R56">
        <f t="shared" si="1"/>
        <v>657</v>
      </c>
      <c r="S56">
        <f t="shared" si="1"/>
        <v>-1741</v>
      </c>
      <c r="T56">
        <f t="shared" si="2"/>
        <v>590</v>
      </c>
      <c r="U56">
        <f t="shared" si="2"/>
        <v>2999</v>
      </c>
      <c r="V56">
        <f t="shared" si="2"/>
        <v>2696</v>
      </c>
      <c r="W56">
        <f t="shared" si="2"/>
        <v>4544</v>
      </c>
      <c r="X56">
        <f t="shared" si="2"/>
        <v>-888</v>
      </c>
      <c r="AB56" s="119"/>
      <c r="AC56" s="119"/>
      <c r="AD56" s="119"/>
    </row>
    <row r="57" spans="1:30">
      <c r="A57" s="80"/>
      <c r="B57" s="20" t="s">
        <v>24</v>
      </c>
      <c r="J57" s="128">
        <f>-6717-240</f>
        <v>-6957</v>
      </c>
      <c r="K57" s="51"/>
      <c r="L57" s="51">
        <f>-1343+(25+222)</f>
        <v>-1096</v>
      </c>
      <c r="P57" s="141">
        <v>-60</v>
      </c>
      <c r="Q57" s="141">
        <v>-60</v>
      </c>
      <c r="R57">
        <v>-1426</v>
      </c>
      <c r="S57">
        <v>-10009</v>
      </c>
      <c r="T57">
        <v>-60</v>
      </c>
      <c r="U57">
        <v>-3</v>
      </c>
      <c r="V57">
        <v>-4</v>
      </c>
      <c r="W57">
        <f t="shared" si="0"/>
        <v>-10076</v>
      </c>
      <c r="X57">
        <v>6</v>
      </c>
      <c r="AB57" s="119"/>
      <c r="AC57" s="119"/>
      <c r="AD57" s="119"/>
    </row>
    <row r="58" spans="1:30">
      <c r="A58" s="80"/>
      <c r="B58" s="20"/>
      <c r="J58" s="51"/>
      <c r="K58" s="51"/>
      <c r="L58" s="51"/>
      <c r="P58" s="142">
        <v>24</v>
      </c>
      <c r="Q58" s="142">
        <v>23</v>
      </c>
      <c r="R58" s="120">
        <v>-249</v>
      </c>
      <c r="S58" s="120">
        <v>-1350</v>
      </c>
      <c r="T58" s="120">
        <v>0</v>
      </c>
      <c r="U58" s="120">
        <v>0</v>
      </c>
      <c r="V58" s="120">
        <v>0</v>
      </c>
      <c r="W58" s="120">
        <f t="shared" si="0"/>
        <v>-1350</v>
      </c>
      <c r="X58" s="120">
        <v>0</v>
      </c>
      <c r="AB58" s="119"/>
      <c r="AC58" s="119"/>
      <c r="AD58" s="119"/>
    </row>
    <row r="59" spans="1:30" ht="13.5" thickBot="1">
      <c r="A59" s="80"/>
      <c r="B59" s="20"/>
      <c r="J59" s="50">
        <f>SUM(J55:J58)</f>
        <v>41927</v>
      </c>
      <c r="K59" s="51"/>
      <c r="L59" s="50">
        <f>SUM(L55:L58)</f>
        <v>77</v>
      </c>
      <c r="P59" s="121">
        <f>P55+P57</f>
        <v>10333</v>
      </c>
      <c r="Q59" s="121">
        <f>Q55+Q57</f>
        <v>12184</v>
      </c>
      <c r="R59" s="121">
        <f>R55+R57</f>
        <v>13177</v>
      </c>
      <c r="S59" s="121">
        <f t="shared" ref="S59:X59" si="3">S55+S57</f>
        <v>5365</v>
      </c>
      <c r="T59" s="121">
        <f t="shared" si="3"/>
        <v>11071</v>
      </c>
      <c r="U59" s="121">
        <f t="shared" si="3"/>
        <v>17767</v>
      </c>
      <c r="V59" s="121">
        <f t="shared" si="3"/>
        <v>17924</v>
      </c>
      <c r="W59" s="121">
        <f t="shared" si="3"/>
        <v>52127</v>
      </c>
      <c r="X59">
        <f t="shared" si="3"/>
        <v>11236</v>
      </c>
      <c r="AB59" s="119"/>
      <c r="AC59" s="119"/>
      <c r="AD59" s="119"/>
    </row>
    <row r="60" spans="1:30" ht="13.5" thickTop="1">
      <c r="A60" s="81"/>
      <c r="B60" s="20"/>
      <c r="P60" s="121">
        <f>+P56+P58</f>
        <v>-959</v>
      </c>
      <c r="Q60" s="121">
        <f>+Q56+Q58</f>
        <v>196</v>
      </c>
      <c r="R60" s="121">
        <f>+R56+R58</f>
        <v>408</v>
      </c>
      <c r="S60" s="121">
        <f t="shared" ref="S60:X60" si="4">+S56+S58</f>
        <v>-3091</v>
      </c>
      <c r="T60" s="121">
        <f t="shared" si="4"/>
        <v>590</v>
      </c>
      <c r="U60" s="121">
        <f t="shared" si="4"/>
        <v>2999</v>
      </c>
      <c r="V60" s="121">
        <f t="shared" si="4"/>
        <v>2696</v>
      </c>
      <c r="W60" s="121">
        <f t="shared" si="4"/>
        <v>3194</v>
      </c>
      <c r="X60" s="112">
        <f t="shared" si="4"/>
        <v>-888</v>
      </c>
    </row>
    <row r="61" spans="1:30">
      <c r="A61" s="80" t="s">
        <v>119</v>
      </c>
      <c r="B61" s="7" t="s">
        <v>75</v>
      </c>
      <c r="X61" s="121">
        <v>-2053</v>
      </c>
    </row>
    <row r="62" spans="1:30">
      <c r="A62" s="81"/>
      <c r="B62" s="168" t="s">
        <v>246</v>
      </c>
      <c r="C62" s="168"/>
      <c r="D62" s="168"/>
      <c r="E62" s="168"/>
      <c r="F62" s="168"/>
      <c r="G62" s="168"/>
      <c r="H62" s="168"/>
      <c r="I62" s="168"/>
      <c r="J62" s="168"/>
      <c r="K62" s="168"/>
      <c r="L62" s="168"/>
    </row>
    <row r="63" spans="1:30">
      <c r="A63" s="81"/>
      <c r="B63" s="168"/>
      <c r="C63" s="168"/>
      <c r="D63" s="168"/>
      <c r="E63" s="168"/>
      <c r="F63" s="168"/>
      <c r="G63" s="168"/>
      <c r="H63" s="168"/>
      <c r="I63" s="168"/>
      <c r="J63" s="168"/>
      <c r="K63" s="168"/>
      <c r="L63" s="168"/>
    </row>
    <row r="64" spans="1:30">
      <c r="A64" s="81"/>
    </row>
    <row r="65" spans="1:12">
      <c r="A65" s="80" t="s">
        <v>120</v>
      </c>
      <c r="B65" s="7" t="s">
        <v>76</v>
      </c>
    </row>
    <row r="66" spans="1:12" ht="12.75" customHeight="1">
      <c r="A66" s="81"/>
      <c r="B66" s="110" t="s">
        <v>211</v>
      </c>
      <c r="C66" s="70"/>
      <c r="D66" s="70"/>
      <c r="E66" s="70"/>
      <c r="F66" s="70"/>
      <c r="G66" s="70"/>
      <c r="H66" s="70"/>
      <c r="I66" s="70"/>
      <c r="J66" s="70"/>
      <c r="K66" s="70"/>
      <c r="L66" s="70"/>
    </row>
    <row r="67" spans="1:12">
      <c r="A67" s="81"/>
    </row>
    <row r="68" spans="1:12">
      <c r="A68" s="80" t="s">
        <v>121</v>
      </c>
      <c r="B68" s="7" t="s">
        <v>79</v>
      </c>
      <c r="C68" s="20"/>
      <c r="D68" s="20"/>
      <c r="E68" s="20"/>
      <c r="F68" s="20"/>
      <c r="G68" s="20"/>
      <c r="H68" s="20"/>
      <c r="I68" s="20"/>
      <c r="J68" s="20"/>
      <c r="K68" s="20"/>
      <c r="L68" s="20"/>
    </row>
    <row r="69" spans="1:12">
      <c r="A69" s="81"/>
      <c r="B69" s="189" t="s">
        <v>77</v>
      </c>
      <c r="C69" s="189"/>
      <c r="D69" s="189"/>
      <c r="E69" s="189"/>
      <c r="F69" s="189"/>
      <c r="G69" s="189"/>
      <c r="H69" s="189"/>
      <c r="I69" s="189"/>
      <c r="J69" s="189"/>
      <c r="K69" s="189"/>
      <c r="L69" s="189"/>
    </row>
    <row r="70" spans="1:12">
      <c r="A70" s="81"/>
    </row>
    <row r="71" spans="1:12">
      <c r="A71" s="80" t="s">
        <v>122</v>
      </c>
      <c r="B71" s="7" t="s">
        <v>78</v>
      </c>
    </row>
    <row r="72" spans="1:12">
      <c r="A72" s="80"/>
      <c r="B72" s="190" t="s">
        <v>98</v>
      </c>
      <c r="C72" s="182"/>
      <c r="D72" s="182"/>
      <c r="E72" s="182"/>
      <c r="F72" s="182"/>
      <c r="G72" s="182"/>
      <c r="H72" s="182"/>
      <c r="I72" s="182"/>
      <c r="J72" s="182"/>
      <c r="K72" s="182"/>
      <c r="L72" s="182"/>
    </row>
    <row r="73" spans="1:12">
      <c r="A73" s="81"/>
      <c r="B73" t="s">
        <v>8</v>
      </c>
    </row>
    <row r="74" spans="1:12">
      <c r="A74" s="80" t="s">
        <v>123</v>
      </c>
      <c r="B74" s="7" t="s">
        <v>80</v>
      </c>
      <c r="J74" s="18" t="s">
        <v>202</v>
      </c>
    </row>
    <row r="75" spans="1:12">
      <c r="A75" s="80"/>
      <c r="B75" s="7"/>
      <c r="J75" s="104">
        <f>'Income Statements'!I9</f>
        <v>42004</v>
      </c>
    </row>
    <row r="76" spans="1:12">
      <c r="A76" s="80"/>
      <c r="B76" s="7"/>
      <c r="J76" s="18" t="s">
        <v>44</v>
      </c>
    </row>
    <row r="77" spans="1:12">
      <c r="A77" s="80"/>
      <c r="B77" s="7" t="s">
        <v>45</v>
      </c>
      <c r="J77" s="59"/>
    </row>
    <row r="78" spans="1:12">
      <c r="A78" s="80"/>
      <c r="B78" s="20" t="s">
        <v>195</v>
      </c>
      <c r="J78" s="48">
        <v>34</v>
      </c>
    </row>
    <row r="79" spans="1:12">
      <c r="A79" s="81"/>
      <c r="B79" s="20" t="s">
        <v>230</v>
      </c>
      <c r="J79" s="116">
        <v>205</v>
      </c>
      <c r="L79" s="21"/>
    </row>
    <row r="80" spans="1:12" ht="13.5" thickBot="1">
      <c r="A80" s="81"/>
      <c r="J80" s="58">
        <f>SUM(J78:J79)</f>
        <v>239</v>
      </c>
      <c r="L80" s="21"/>
    </row>
    <row r="81" spans="1:25" ht="13.5" thickTop="1">
      <c r="A81" s="81"/>
    </row>
    <row r="82" spans="1:25">
      <c r="A82" s="80" t="s">
        <v>124</v>
      </c>
      <c r="B82" s="7" t="s">
        <v>81</v>
      </c>
    </row>
    <row r="83" spans="1:25">
      <c r="A83" s="80"/>
      <c r="B83" s="7"/>
      <c r="I83" s="18"/>
      <c r="J83" s="18" t="str">
        <f>J41</f>
        <v>12 months ended</v>
      </c>
      <c r="L83" s="18"/>
    </row>
    <row r="84" spans="1:25">
      <c r="A84" s="80"/>
      <c r="B84" s="7"/>
      <c r="I84" s="18"/>
      <c r="J84" s="104">
        <f>'Income Statements'!I9</f>
        <v>42004</v>
      </c>
      <c r="L84" s="18"/>
    </row>
    <row r="85" spans="1:25">
      <c r="A85" s="81"/>
      <c r="I85" s="18"/>
      <c r="J85" s="18" t="s">
        <v>22</v>
      </c>
      <c r="L85" s="18"/>
    </row>
    <row r="86" spans="1:25">
      <c r="A86" s="81"/>
      <c r="B86" s="7" t="s">
        <v>25</v>
      </c>
    </row>
    <row r="87" spans="1:25">
      <c r="A87" s="81"/>
      <c r="B87" t="s">
        <v>108</v>
      </c>
      <c r="I87" s="48"/>
      <c r="J87" s="101">
        <f>30*12</f>
        <v>360</v>
      </c>
      <c r="L87" s="48"/>
    </row>
    <row r="88" spans="1:25">
      <c r="A88" s="81"/>
      <c r="I88" s="48"/>
      <c r="J88" s="48"/>
      <c r="L88" s="48"/>
    </row>
    <row r="89" spans="1:25">
      <c r="A89" s="81"/>
      <c r="B89" s="7" t="s">
        <v>208</v>
      </c>
      <c r="I89" s="48"/>
      <c r="J89" s="48"/>
      <c r="L89" s="48"/>
    </row>
    <row r="90" spans="1:25">
      <c r="A90" s="81"/>
      <c r="B90" s="20" t="s">
        <v>209</v>
      </c>
      <c r="I90" s="48"/>
      <c r="J90" s="101">
        <f>10*12</f>
        <v>120</v>
      </c>
      <c r="L90" s="48"/>
    </row>
    <row r="91" spans="1:25">
      <c r="A91" s="81"/>
      <c r="I91" s="48"/>
      <c r="J91" s="48"/>
      <c r="L91" s="48"/>
    </row>
    <row r="92" spans="1:25">
      <c r="A92" s="81"/>
      <c r="B92" s="177" t="s">
        <v>210</v>
      </c>
      <c r="C92" s="177"/>
      <c r="D92" s="177"/>
      <c r="E92" s="177"/>
      <c r="F92" s="177"/>
      <c r="G92" s="177"/>
      <c r="H92" s="177"/>
      <c r="I92" s="177"/>
      <c r="J92" s="177"/>
      <c r="K92" s="177"/>
      <c r="L92" s="177"/>
    </row>
    <row r="93" spans="1:25">
      <c r="A93" s="81"/>
    </row>
    <row r="94" spans="1:25" ht="15.75">
      <c r="A94" s="187" t="s">
        <v>67</v>
      </c>
      <c r="B94" s="187"/>
      <c r="C94" s="187"/>
      <c r="D94" s="187"/>
      <c r="E94" s="187"/>
      <c r="F94" s="188"/>
      <c r="G94" s="188"/>
      <c r="H94" s="188"/>
      <c r="I94" s="188"/>
      <c r="J94" s="188"/>
      <c r="K94" s="188"/>
      <c r="L94" s="188"/>
    </row>
    <row r="95" spans="1:25">
      <c r="A95" s="81"/>
      <c r="F95" s="124"/>
    </row>
    <row r="96" spans="1:25">
      <c r="A96" s="80" t="s">
        <v>125</v>
      </c>
      <c r="B96" s="7" t="s">
        <v>85</v>
      </c>
      <c r="C96" s="20"/>
      <c r="D96" s="20"/>
      <c r="E96" s="20"/>
      <c r="F96" s="20"/>
      <c r="G96" s="20"/>
      <c r="H96" s="20"/>
      <c r="I96" s="20"/>
      <c r="J96" s="20"/>
      <c r="K96" s="20"/>
      <c r="L96" s="20"/>
      <c r="Y96" s="8" t="s">
        <v>236</v>
      </c>
    </row>
    <row r="97" spans="1:25">
      <c r="A97" s="80"/>
      <c r="B97" s="7"/>
      <c r="C97" s="20"/>
      <c r="D97" s="20"/>
      <c r="E97" s="20"/>
      <c r="F97" s="20"/>
      <c r="G97" s="20"/>
      <c r="H97" s="20"/>
      <c r="I97" s="20"/>
      <c r="J97" s="18" t="s">
        <v>217</v>
      </c>
      <c r="K97" s="20"/>
      <c r="L97" s="18" t="s">
        <v>217</v>
      </c>
      <c r="P97" s="149" t="str">
        <f>P43</f>
        <v>Qtr ended</v>
      </c>
      <c r="Q97" s="149" t="str">
        <f>Q43</f>
        <v>Qtr ended</v>
      </c>
      <c r="R97" s="149" t="str">
        <f t="shared" ref="R97:T98" si="5">R43</f>
        <v>Qtr ended</v>
      </c>
      <c r="S97" s="8" t="str">
        <f t="shared" si="5"/>
        <v>Qtr ended</v>
      </c>
      <c r="T97" s="8" t="str">
        <f t="shared" si="5"/>
        <v>Qtr ended</v>
      </c>
      <c r="U97" s="8" t="s">
        <v>233</v>
      </c>
      <c r="V97" s="8" t="s">
        <v>233</v>
      </c>
      <c r="W97" s="138" t="s">
        <v>236</v>
      </c>
      <c r="X97" s="8" t="s">
        <v>233</v>
      </c>
      <c r="Y97" s="8" t="s">
        <v>233</v>
      </c>
    </row>
    <row r="98" spans="1:25">
      <c r="A98" s="80"/>
      <c r="B98" s="7"/>
      <c r="C98" s="20"/>
      <c r="D98" s="20"/>
      <c r="E98" s="20"/>
      <c r="F98" s="20"/>
      <c r="G98" s="20"/>
      <c r="H98" s="20"/>
      <c r="I98" s="20"/>
      <c r="J98" s="104">
        <f>'Income Statements'!E9</f>
        <v>42004</v>
      </c>
      <c r="K98" s="20"/>
      <c r="L98" s="104">
        <f>'Income Statements'!G9</f>
        <v>41639</v>
      </c>
      <c r="P98" s="150">
        <f>P44</f>
        <v>41912</v>
      </c>
      <c r="Q98" s="150">
        <f>Q44</f>
        <v>41820</v>
      </c>
      <c r="R98" s="150">
        <f t="shared" si="5"/>
        <v>41729</v>
      </c>
      <c r="S98" s="118">
        <f t="shared" si="5"/>
        <v>41639</v>
      </c>
      <c r="T98" s="118">
        <f t="shared" si="5"/>
        <v>41547</v>
      </c>
      <c r="U98" s="118">
        <f>U44</f>
        <v>41455</v>
      </c>
      <c r="V98" s="118">
        <f>V44</f>
        <v>41364</v>
      </c>
      <c r="W98" s="118">
        <f>W44</f>
        <v>41639</v>
      </c>
      <c r="X98" s="118">
        <v>41274</v>
      </c>
      <c r="Y98" s="118">
        <v>41182</v>
      </c>
    </row>
    <row r="99" spans="1:25">
      <c r="A99" s="80"/>
      <c r="B99" s="20" t="s">
        <v>218</v>
      </c>
      <c r="C99" s="20"/>
      <c r="D99" s="20"/>
      <c r="E99" s="20"/>
      <c r="F99" s="20"/>
      <c r="G99" s="20"/>
      <c r="H99" s="20"/>
      <c r="I99" s="20"/>
      <c r="J99" s="20"/>
      <c r="K99" s="20"/>
      <c r="L99" s="20"/>
    </row>
    <row r="100" spans="1:25">
      <c r="A100" s="80"/>
      <c r="C100" s="20" t="s">
        <v>23</v>
      </c>
      <c r="D100" s="20"/>
      <c r="E100" s="20"/>
      <c r="F100" s="20"/>
      <c r="G100" s="20"/>
      <c r="H100" s="20"/>
      <c r="I100" s="20"/>
      <c r="J100" s="125">
        <v>8231</v>
      </c>
      <c r="K100" s="31"/>
      <c r="L100" s="139">
        <v>10587</v>
      </c>
      <c r="P100">
        <v>7870</v>
      </c>
      <c r="Q100">
        <f>10078-1951</f>
        <v>8127</v>
      </c>
      <c r="R100">
        <f>10015-1957</f>
        <v>8058</v>
      </c>
      <c r="S100">
        <f>11163-2276</f>
        <v>8887</v>
      </c>
      <c r="T100" s="122">
        <f>10630-4180</f>
        <v>6450</v>
      </c>
      <c r="U100" s="122">
        <f>10932-896</f>
        <v>10036</v>
      </c>
      <c r="V100" s="122">
        <f>9331-952</f>
        <v>8379</v>
      </c>
      <c r="W100" s="122">
        <f>SUM(S100:V100)</f>
        <v>33752</v>
      </c>
      <c r="X100" s="31">
        <v>4809</v>
      </c>
      <c r="Y100" s="122">
        <v>15259</v>
      </c>
    </row>
    <row r="101" spans="1:25">
      <c r="A101" s="80"/>
      <c r="C101" s="20" t="s">
        <v>160</v>
      </c>
      <c r="D101" s="20"/>
      <c r="E101" s="20"/>
      <c r="F101" s="20"/>
      <c r="G101" s="20"/>
      <c r="H101" s="20"/>
      <c r="I101" s="20"/>
      <c r="J101" s="125">
        <v>3313</v>
      </c>
      <c r="K101" s="31"/>
      <c r="L101" s="139">
        <v>4619</v>
      </c>
      <c r="P101">
        <v>2422</v>
      </c>
      <c r="Q101">
        <f>Q49</f>
        <v>4016</v>
      </c>
      <c r="R101">
        <f>6446-1</f>
        <v>6445</v>
      </c>
      <c r="S101">
        <v>4619</v>
      </c>
      <c r="T101" s="122">
        <v>4581</v>
      </c>
      <c r="U101" s="122">
        <v>7691</v>
      </c>
      <c r="V101" s="122">
        <v>9505</v>
      </c>
      <c r="W101" s="122">
        <f>SUM(S101:V101)</f>
        <v>26396</v>
      </c>
      <c r="X101" s="31">
        <v>6378</v>
      </c>
      <c r="Y101" s="122">
        <v>12213</v>
      </c>
    </row>
    <row r="102" spans="1:25">
      <c r="A102" s="80"/>
      <c r="B102" s="7"/>
      <c r="C102" s="20" t="s">
        <v>219</v>
      </c>
      <c r="D102" s="20"/>
      <c r="E102" s="20"/>
      <c r="F102" s="20"/>
      <c r="G102" s="20"/>
      <c r="H102" s="20"/>
      <c r="I102" s="20"/>
      <c r="J102" s="126">
        <v>100</v>
      </c>
      <c r="K102" s="31"/>
      <c r="L102" s="140">
        <v>168</v>
      </c>
      <c r="P102">
        <v>101</v>
      </c>
      <c r="Q102">
        <f>Q51+Q53</f>
        <v>101</v>
      </c>
      <c r="R102">
        <v>100</v>
      </c>
      <c r="S102">
        <v>42</v>
      </c>
      <c r="T102" s="122">
        <v>40</v>
      </c>
      <c r="U102" s="122">
        <v>40</v>
      </c>
      <c r="V102" s="122">
        <v>40</v>
      </c>
      <c r="W102" s="122">
        <f>SUM(S102:V102)</f>
        <v>162</v>
      </c>
      <c r="X102" s="31">
        <f>40+9</f>
        <v>49</v>
      </c>
      <c r="Y102" s="121">
        <f>132-11</f>
        <v>121</v>
      </c>
    </row>
    <row r="103" spans="1:25">
      <c r="A103" s="80"/>
      <c r="B103" s="7"/>
      <c r="C103" s="20"/>
      <c r="D103" s="20"/>
      <c r="E103" s="20"/>
      <c r="F103" s="20"/>
      <c r="G103" s="20"/>
      <c r="H103" s="20"/>
      <c r="I103" s="20"/>
      <c r="J103" s="128">
        <f>SUM(J100:J102)</f>
        <v>11644</v>
      </c>
      <c r="K103" s="31"/>
      <c r="L103" s="128">
        <f>SUM(L100:L102)</f>
        <v>15374</v>
      </c>
      <c r="T103" s="122"/>
      <c r="U103" s="122"/>
      <c r="V103" s="122"/>
      <c r="W103" s="122"/>
      <c r="X103" s="31"/>
      <c r="Y103" s="121"/>
    </row>
    <row r="104" spans="1:25">
      <c r="A104" s="80"/>
      <c r="B104" s="20" t="s">
        <v>24</v>
      </c>
      <c r="C104" s="20"/>
      <c r="D104" s="20"/>
      <c r="E104" s="20"/>
      <c r="F104" s="20"/>
      <c r="G104" s="20"/>
      <c r="H104" s="20"/>
      <c r="I104" s="20"/>
      <c r="J104" s="128">
        <v>-5411</v>
      </c>
      <c r="K104" s="31"/>
      <c r="L104" s="47">
        <v>-8344</v>
      </c>
      <c r="P104">
        <v>-60</v>
      </c>
      <c r="Q104">
        <f>Q57</f>
        <v>-60</v>
      </c>
      <c r="R104">
        <v>-1426</v>
      </c>
      <c r="S104">
        <v>-10459</v>
      </c>
      <c r="T104" s="122"/>
      <c r="U104" s="122"/>
      <c r="V104" s="122"/>
      <c r="W104" s="122"/>
      <c r="X104" s="31"/>
      <c r="Y104" s="121"/>
    </row>
    <row r="105" spans="1:25" ht="13.5" thickBot="1">
      <c r="A105" s="80"/>
      <c r="B105" s="7"/>
      <c r="C105" s="20"/>
      <c r="D105" s="20"/>
      <c r="E105" s="20"/>
      <c r="F105" s="20"/>
      <c r="G105" s="20"/>
      <c r="H105" s="20"/>
      <c r="I105" s="20"/>
      <c r="J105" s="127">
        <f>SUM(J103:J104)</f>
        <v>6233</v>
      </c>
      <c r="K105" s="31"/>
      <c r="L105" s="127">
        <f>SUM(L103:L104)</f>
        <v>7030</v>
      </c>
      <c r="P105" s="123">
        <f>SUM(P100:P104)</f>
        <v>10333</v>
      </c>
      <c r="Q105" s="123">
        <f t="shared" ref="Q105:Y105" si="6">SUM(Q100:Q104)</f>
        <v>12184</v>
      </c>
      <c r="R105" s="123">
        <f t="shared" si="6"/>
        <v>13177</v>
      </c>
      <c r="S105" s="123">
        <f t="shared" si="6"/>
        <v>3089</v>
      </c>
      <c r="T105" s="123">
        <f t="shared" si="6"/>
        <v>11071</v>
      </c>
      <c r="U105" s="123">
        <f t="shared" si="6"/>
        <v>17767</v>
      </c>
      <c r="V105" s="123">
        <f t="shared" si="6"/>
        <v>17924</v>
      </c>
      <c r="W105" s="123">
        <f t="shared" si="6"/>
        <v>60310</v>
      </c>
      <c r="X105" s="123">
        <f t="shared" si="6"/>
        <v>11236</v>
      </c>
      <c r="Y105" s="123">
        <f t="shared" si="6"/>
        <v>27593</v>
      </c>
    </row>
    <row r="106" spans="1:25" ht="13.5" thickTop="1">
      <c r="A106" s="80"/>
      <c r="B106" s="20" t="s">
        <v>163</v>
      </c>
      <c r="C106" s="20"/>
      <c r="D106" s="20"/>
      <c r="E106" s="20"/>
      <c r="F106" s="20"/>
      <c r="G106" s="20"/>
      <c r="H106" s="20"/>
      <c r="I106" s="20"/>
      <c r="J106" s="128">
        <f>'Income Statements'!E22</f>
        <v>432</v>
      </c>
      <c r="K106" s="31"/>
      <c r="L106" s="47">
        <f>'Income Statements'!G22</f>
        <v>-3091</v>
      </c>
      <c r="T106" s="129"/>
      <c r="U106" s="129"/>
      <c r="V106" s="129"/>
      <c r="W106" s="129"/>
      <c r="X106" s="47"/>
      <c r="Y106" s="129"/>
    </row>
    <row r="107" spans="1:25">
      <c r="A107" s="80"/>
      <c r="B107" s="7"/>
      <c r="C107" s="20"/>
      <c r="D107" s="20"/>
      <c r="E107" s="20"/>
      <c r="F107" s="20"/>
      <c r="G107" s="20"/>
      <c r="H107" s="20"/>
      <c r="I107" s="20"/>
      <c r="J107" s="20"/>
      <c r="K107" s="20"/>
      <c r="L107" s="20"/>
      <c r="N107" s="7" t="s">
        <v>248</v>
      </c>
      <c r="O107" s="7"/>
      <c r="P107" s="7"/>
      <c r="Q107" s="7"/>
      <c r="R107" s="7"/>
      <c r="S107" s="7"/>
      <c r="T107" s="7"/>
      <c r="U107" s="7"/>
      <c r="V107" s="7"/>
    </row>
    <row r="108" spans="1:25" ht="12.75" customHeight="1">
      <c r="A108" s="80"/>
      <c r="B108" s="178" t="s">
        <v>259</v>
      </c>
      <c r="C108" s="179"/>
      <c r="D108" s="179"/>
      <c r="E108" s="179"/>
      <c r="F108" s="179"/>
      <c r="G108" s="179"/>
      <c r="H108" s="179"/>
      <c r="I108" s="179"/>
      <c r="J108" s="179"/>
      <c r="K108" s="179"/>
      <c r="L108" s="179"/>
      <c r="N108" s="7"/>
      <c r="O108" s="7"/>
      <c r="P108" s="145" t="s">
        <v>251</v>
      </c>
      <c r="Q108" s="144">
        <f>(3908068-1956683)/1000</f>
        <v>1951.385</v>
      </c>
      <c r="R108" s="144">
        <f>1956683/1000</f>
        <v>1956.683</v>
      </c>
      <c r="S108" s="144">
        <f>(5732534-3738753)/1000</f>
        <v>1993.7809999999999</v>
      </c>
      <c r="T108" s="144">
        <f>(3738753-1848451)/1000</f>
        <v>1890.3019999999999</v>
      </c>
      <c r="U108" s="144">
        <f>(1848451-951853)/1000</f>
        <v>896.59799999999996</v>
      </c>
      <c r="V108" s="144">
        <f>951853/1000</f>
        <v>951.85299999999995</v>
      </c>
    </row>
    <row r="109" spans="1:25">
      <c r="A109" s="80"/>
      <c r="B109" s="179"/>
      <c r="C109" s="179"/>
      <c r="D109" s="179"/>
      <c r="E109" s="179"/>
      <c r="F109" s="179"/>
      <c r="G109" s="179"/>
      <c r="H109" s="179"/>
      <c r="I109" s="179"/>
      <c r="J109" s="179"/>
      <c r="K109" s="179"/>
      <c r="L109" s="179"/>
    </row>
    <row r="110" spans="1:25">
      <c r="A110" s="80"/>
      <c r="B110" s="179"/>
      <c r="C110" s="179"/>
      <c r="D110" s="179"/>
      <c r="E110" s="179"/>
      <c r="F110" s="179"/>
      <c r="G110" s="179"/>
      <c r="H110" s="179"/>
      <c r="I110" s="179"/>
      <c r="J110" s="179"/>
      <c r="K110" s="179"/>
      <c r="L110" s="179"/>
    </row>
    <row r="111" spans="1:25">
      <c r="A111" s="80"/>
      <c r="B111" s="70"/>
      <c r="C111" s="70"/>
      <c r="D111" s="70"/>
      <c r="E111" s="70"/>
      <c r="F111" s="70"/>
      <c r="G111" s="70"/>
      <c r="H111" s="70"/>
      <c r="I111" s="70"/>
      <c r="J111" s="70"/>
      <c r="K111" s="70"/>
      <c r="L111" s="70"/>
    </row>
    <row r="112" spans="1:25">
      <c r="A112" s="80" t="s">
        <v>126</v>
      </c>
      <c r="B112" s="7" t="s">
        <v>86</v>
      </c>
      <c r="C112" s="20"/>
      <c r="D112" s="20"/>
      <c r="E112" s="20"/>
      <c r="F112" s="124"/>
      <c r="G112" s="20"/>
      <c r="H112" s="20"/>
      <c r="I112" s="20"/>
      <c r="J112" s="20"/>
      <c r="K112" s="20"/>
      <c r="L112" s="21"/>
    </row>
    <row r="113" spans="1:32">
      <c r="A113" s="80"/>
      <c r="B113" s="7"/>
      <c r="C113" s="20"/>
      <c r="D113" s="20"/>
      <c r="E113" s="20"/>
      <c r="F113" s="20"/>
      <c r="G113" s="20"/>
      <c r="H113" s="20"/>
      <c r="I113" s="20"/>
      <c r="J113" s="18" t="s">
        <v>217</v>
      </c>
      <c r="K113" s="20"/>
      <c r="L113" s="18" t="s">
        <v>217</v>
      </c>
    </row>
    <row r="114" spans="1:32">
      <c r="A114" s="80"/>
      <c r="B114" s="7"/>
      <c r="C114" s="20"/>
      <c r="D114" s="20"/>
      <c r="E114" s="20"/>
      <c r="F114" s="20"/>
      <c r="G114" s="20"/>
      <c r="H114" s="20"/>
      <c r="I114" s="20"/>
      <c r="J114" s="104">
        <f>J98</f>
        <v>42004</v>
      </c>
      <c r="K114" s="20"/>
      <c r="L114" s="104">
        <v>41912</v>
      </c>
    </row>
    <row r="115" spans="1:32">
      <c r="A115" s="80"/>
      <c r="B115" s="20" t="s">
        <v>218</v>
      </c>
      <c r="C115" s="20"/>
      <c r="D115" s="20"/>
      <c r="E115" s="20"/>
      <c r="F115" s="20"/>
      <c r="G115" s="20"/>
      <c r="H115" s="20"/>
      <c r="I115" s="20"/>
      <c r="J115" s="20"/>
      <c r="K115" s="20"/>
      <c r="L115" s="20"/>
    </row>
    <row r="116" spans="1:32">
      <c r="A116" s="80"/>
      <c r="C116" s="20" t="s">
        <v>23</v>
      </c>
      <c r="D116" s="20"/>
      <c r="E116" s="20"/>
      <c r="F116" s="20"/>
      <c r="G116" s="20"/>
      <c r="H116" s="20"/>
      <c r="I116" s="20"/>
      <c r="J116" s="125">
        <f>J100</f>
        <v>8231</v>
      </c>
      <c r="K116" s="31"/>
      <c r="L116" s="31">
        <v>7870</v>
      </c>
    </row>
    <row r="117" spans="1:32">
      <c r="A117" s="80"/>
      <c r="C117" s="20" t="s">
        <v>160</v>
      </c>
      <c r="D117" s="20"/>
      <c r="E117" s="20"/>
      <c r="F117" s="20"/>
      <c r="G117" s="20"/>
      <c r="H117" s="20"/>
      <c r="I117" s="20"/>
      <c r="J117" s="125">
        <f>J101</f>
        <v>3313</v>
      </c>
      <c r="K117" s="31"/>
      <c r="L117" s="31">
        <v>2422</v>
      </c>
    </row>
    <row r="118" spans="1:32">
      <c r="A118" s="80"/>
      <c r="B118" s="7"/>
      <c r="C118" s="20" t="s">
        <v>219</v>
      </c>
      <c r="D118" s="20"/>
      <c r="E118" s="20"/>
      <c r="F118" s="20"/>
      <c r="G118" s="20"/>
      <c r="H118" s="20"/>
      <c r="I118" s="20"/>
      <c r="J118" s="126">
        <f>J102</f>
        <v>100</v>
      </c>
      <c r="K118" s="31"/>
      <c r="L118" s="32">
        <v>101</v>
      </c>
    </row>
    <row r="119" spans="1:32">
      <c r="A119" s="80"/>
      <c r="B119" s="7"/>
      <c r="C119" s="20"/>
      <c r="D119" s="20"/>
      <c r="E119" s="20"/>
      <c r="F119" s="20"/>
      <c r="G119" s="20"/>
      <c r="H119" s="20"/>
      <c r="I119" s="20"/>
      <c r="J119" s="125">
        <f>SUM(J116:J118)</f>
        <v>11644</v>
      </c>
      <c r="K119" s="31"/>
      <c r="L119" s="125">
        <f>SUM(L116:L118)</f>
        <v>10393</v>
      </c>
    </row>
    <row r="120" spans="1:32">
      <c r="A120" s="80"/>
      <c r="B120" s="20" t="s">
        <v>24</v>
      </c>
      <c r="C120" s="20"/>
      <c r="D120" s="20"/>
      <c r="E120" s="20"/>
      <c r="F120" s="20"/>
      <c r="G120" s="20"/>
      <c r="H120" s="20"/>
      <c r="I120" s="20"/>
      <c r="J120" s="125">
        <f>J104</f>
        <v>-5411</v>
      </c>
      <c r="K120" s="31"/>
      <c r="L120" s="31">
        <v>-60</v>
      </c>
    </row>
    <row r="121" spans="1:32" ht="13.5" thickBot="1">
      <c r="A121" s="80"/>
      <c r="B121" s="7"/>
      <c r="C121" s="20"/>
      <c r="D121" s="20"/>
      <c r="E121" s="20"/>
      <c r="F121" s="20"/>
      <c r="G121" s="20"/>
      <c r="H121" s="20"/>
      <c r="I121" s="20"/>
      <c r="J121" s="127">
        <f>SUM(J119:J120)</f>
        <v>6233</v>
      </c>
      <c r="K121" s="31"/>
      <c r="L121" s="127">
        <f>SUM(L119:L120)</f>
        <v>10333</v>
      </c>
    </row>
    <row r="122" spans="1:32" ht="13.5" thickTop="1">
      <c r="A122" s="80"/>
      <c r="B122" s="20" t="s">
        <v>163</v>
      </c>
      <c r="C122" s="20"/>
      <c r="D122" s="20"/>
      <c r="E122" s="20"/>
      <c r="F122" s="20"/>
      <c r="G122" s="20"/>
      <c r="H122" s="20"/>
      <c r="I122" s="20"/>
      <c r="J122" s="128">
        <f>J106</f>
        <v>432</v>
      </c>
      <c r="K122" s="31"/>
      <c r="L122" s="47">
        <v>-959</v>
      </c>
    </row>
    <row r="123" spans="1:32">
      <c r="A123" s="80"/>
      <c r="B123" s="7"/>
      <c r="C123" s="20"/>
      <c r="D123" s="20"/>
      <c r="E123" s="20"/>
      <c r="F123" s="20"/>
      <c r="G123" s="20"/>
      <c r="H123" s="20"/>
      <c r="I123" s="20"/>
      <c r="J123" s="20"/>
      <c r="K123" s="20"/>
      <c r="L123" s="20"/>
    </row>
    <row r="124" spans="1:32" ht="12.75" customHeight="1">
      <c r="A124" s="80"/>
      <c r="B124" s="178" t="s">
        <v>260</v>
      </c>
      <c r="C124" s="178"/>
      <c r="D124" s="178"/>
      <c r="E124" s="178"/>
      <c r="F124" s="178"/>
      <c r="G124" s="178"/>
      <c r="H124" s="178"/>
      <c r="I124" s="178"/>
      <c r="J124" s="178"/>
      <c r="K124" s="178"/>
      <c r="L124" s="178"/>
    </row>
    <row r="125" spans="1:32">
      <c r="A125" s="80"/>
      <c r="B125" s="178"/>
      <c r="C125" s="178"/>
      <c r="D125" s="178"/>
      <c r="E125" s="178"/>
      <c r="F125" s="178"/>
      <c r="G125" s="178"/>
      <c r="H125" s="178"/>
      <c r="I125" s="178"/>
      <c r="J125" s="178"/>
      <c r="K125" s="178"/>
      <c r="L125" s="178"/>
    </row>
    <row r="126" spans="1:32">
      <c r="A126" s="80"/>
      <c r="B126" s="178"/>
      <c r="C126" s="178"/>
      <c r="D126" s="178"/>
      <c r="E126" s="178"/>
      <c r="F126" s="178"/>
      <c r="G126" s="178"/>
      <c r="H126" s="178"/>
      <c r="I126" s="178"/>
      <c r="J126" s="178"/>
      <c r="K126" s="178"/>
      <c r="L126" s="178"/>
      <c r="U126" s="185"/>
      <c r="V126" s="186"/>
      <c r="W126" s="186"/>
      <c r="X126" s="186"/>
      <c r="Y126" s="186"/>
      <c r="Z126" s="186"/>
      <c r="AA126" s="186"/>
      <c r="AB126" s="186"/>
      <c r="AC126" s="186"/>
      <c r="AD126" s="186"/>
      <c r="AE126" s="186"/>
      <c r="AF126" s="186"/>
    </row>
    <row r="127" spans="1:32">
      <c r="A127" s="82"/>
      <c r="B127" s="19"/>
      <c r="C127" s="19"/>
      <c r="D127" s="19"/>
      <c r="E127" s="19"/>
      <c r="F127" s="19"/>
      <c r="G127" s="19"/>
      <c r="H127" s="19"/>
      <c r="I127" s="19"/>
      <c r="J127" s="19"/>
      <c r="K127" s="19"/>
      <c r="L127" s="19"/>
      <c r="U127" s="185"/>
      <c r="V127" s="186"/>
      <c r="W127" s="186"/>
      <c r="X127" s="186"/>
      <c r="Y127" s="186"/>
      <c r="Z127" s="186"/>
      <c r="AA127" s="186"/>
      <c r="AB127" s="186"/>
      <c r="AC127" s="186"/>
      <c r="AD127" s="186"/>
      <c r="AE127" s="186"/>
      <c r="AF127" s="186"/>
    </row>
    <row r="128" spans="1:32">
      <c r="A128" s="80" t="s">
        <v>127</v>
      </c>
      <c r="B128" s="7" t="s">
        <v>18</v>
      </c>
      <c r="C128" s="20"/>
      <c r="D128" s="20"/>
      <c r="E128" s="20"/>
      <c r="F128" s="20"/>
      <c r="G128" s="20"/>
      <c r="H128" s="20"/>
      <c r="I128" s="20"/>
      <c r="J128" s="20"/>
      <c r="K128" s="20"/>
      <c r="L128" s="20"/>
    </row>
    <row r="129" spans="1:32" ht="12.75" customHeight="1">
      <c r="A129" s="82"/>
      <c r="B129" s="180" t="s">
        <v>231</v>
      </c>
      <c r="C129" s="181"/>
      <c r="D129" s="181"/>
      <c r="E129" s="181"/>
      <c r="F129" s="181"/>
      <c r="G129" s="181"/>
      <c r="H129" s="181"/>
      <c r="I129" s="181"/>
      <c r="J129" s="181"/>
      <c r="K129" s="181"/>
      <c r="L129" s="181"/>
      <c r="U129" s="185" t="s">
        <v>213</v>
      </c>
      <c r="V129" s="186"/>
      <c r="W129" s="186"/>
      <c r="X129" s="186"/>
      <c r="Y129" s="186"/>
      <c r="Z129" s="186"/>
      <c r="AA129" s="186"/>
      <c r="AB129" s="186"/>
      <c r="AC129" s="186"/>
      <c r="AD129" s="186"/>
      <c r="AE129" s="186"/>
      <c r="AF129" s="186"/>
    </row>
    <row r="130" spans="1:32" ht="12.75" customHeight="1">
      <c r="A130" s="82"/>
      <c r="B130" s="180"/>
      <c r="C130" s="181"/>
      <c r="D130" s="181"/>
      <c r="E130" s="181"/>
      <c r="F130" s="181"/>
      <c r="G130" s="181"/>
      <c r="H130" s="181"/>
      <c r="I130" s="181"/>
      <c r="J130" s="181"/>
      <c r="K130" s="181"/>
      <c r="L130" s="181"/>
      <c r="U130" s="185"/>
      <c r="V130" s="186"/>
      <c r="W130" s="186"/>
      <c r="X130" s="186"/>
      <c r="Y130" s="186"/>
      <c r="Z130" s="186"/>
      <c r="AA130" s="186"/>
      <c r="AB130" s="186"/>
      <c r="AC130" s="186"/>
      <c r="AD130" s="186"/>
      <c r="AE130" s="186"/>
      <c r="AF130" s="186"/>
    </row>
    <row r="131" spans="1:32" ht="12.75" customHeight="1">
      <c r="A131" s="82"/>
      <c r="B131" s="180"/>
      <c r="C131" s="181"/>
      <c r="D131" s="181"/>
      <c r="E131" s="181"/>
      <c r="F131" s="181"/>
      <c r="G131" s="181"/>
      <c r="H131" s="181"/>
      <c r="I131" s="181"/>
      <c r="J131" s="181"/>
      <c r="K131" s="181"/>
      <c r="L131" s="181"/>
      <c r="U131" s="185"/>
      <c r="V131" s="186"/>
      <c r="W131" s="186"/>
      <c r="X131" s="186"/>
      <c r="Y131" s="186"/>
      <c r="Z131" s="186"/>
      <c r="AA131" s="186"/>
      <c r="AB131" s="186"/>
      <c r="AC131" s="186"/>
      <c r="AD131" s="186"/>
      <c r="AE131" s="186"/>
      <c r="AF131" s="186"/>
    </row>
    <row r="132" spans="1:32" ht="12.75" customHeight="1">
      <c r="A132" s="82"/>
      <c r="B132" s="184" t="s">
        <v>247</v>
      </c>
      <c r="C132" s="181"/>
      <c r="D132" s="181"/>
      <c r="E132" s="181"/>
      <c r="F132" s="181"/>
      <c r="G132" s="181"/>
      <c r="H132" s="181"/>
      <c r="I132" s="181"/>
      <c r="J132" s="181"/>
      <c r="K132" s="181"/>
      <c r="L132" s="181"/>
      <c r="U132" s="185"/>
      <c r="V132" s="186"/>
      <c r="W132" s="186"/>
      <c r="X132" s="186"/>
      <c r="Y132" s="186"/>
      <c r="Z132" s="186"/>
      <c r="AA132" s="186"/>
      <c r="AB132" s="186"/>
      <c r="AC132" s="186"/>
      <c r="AD132" s="186"/>
      <c r="AE132" s="186"/>
      <c r="AF132" s="186"/>
    </row>
    <row r="133" spans="1:32" ht="12.75" customHeight="1">
      <c r="A133" s="82"/>
      <c r="B133" s="84"/>
      <c r="C133" s="84"/>
      <c r="D133" s="84"/>
      <c r="E133" s="84"/>
      <c r="F133" s="84"/>
      <c r="G133" s="84"/>
      <c r="H133" s="84"/>
      <c r="I133" s="84"/>
      <c r="J133" s="84"/>
      <c r="K133" s="84"/>
      <c r="L133" s="84"/>
      <c r="U133" s="186"/>
      <c r="V133" s="186"/>
      <c r="W133" s="186"/>
      <c r="X133" s="186"/>
      <c r="Y133" s="186"/>
      <c r="Z133" s="186"/>
      <c r="AA133" s="186"/>
      <c r="AB133" s="186"/>
      <c r="AC133" s="186"/>
      <c r="AD133" s="186"/>
      <c r="AE133" s="186"/>
      <c r="AF133" s="186"/>
    </row>
    <row r="134" spans="1:32">
      <c r="A134" s="80" t="s">
        <v>128</v>
      </c>
      <c r="B134" s="7" t="s">
        <v>51</v>
      </c>
    </row>
    <row r="135" spans="1:32">
      <c r="A135" s="80"/>
      <c r="B135" s="67" t="s">
        <v>52</v>
      </c>
      <c r="C135" s="37"/>
      <c r="D135" s="66"/>
      <c r="E135" s="66"/>
      <c r="F135" s="66"/>
      <c r="G135" s="66"/>
      <c r="H135" s="66"/>
      <c r="I135" s="66"/>
      <c r="J135" s="66"/>
      <c r="K135" s="66"/>
      <c r="L135" s="66"/>
      <c r="U135" s="185" t="s">
        <v>214</v>
      </c>
      <c r="V135" s="186"/>
      <c r="W135" s="186"/>
      <c r="X135" s="186"/>
      <c r="Y135" s="186"/>
      <c r="Z135" s="186"/>
      <c r="AA135" s="186"/>
      <c r="AB135" s="186"/>
      <c r="AC135" s="186"/>
      <c r="AD135" s="186"/>
      <c r="AE135" s="186"/>
      <c r="AF135" s="186"/>
    </row>
    <row r="136" spans="1:32">
      <c r="A136" s="80"/>
      <c r="B136" s="65"/>
      <c r="C136" s="65"/>
      <c r="D136" s="65"/>
      <c r="E136" s="65"/>
      <c r="F136" s="65"/>
      <c r="G136" s="65"/>
      <c r="H136" s="65"/>
      <c r="I136" s="65"/>
      <c r="J136" s="65"/>
      <c r="K136" s="65"/>
      <c r="L136" s="65"/>
      <c r="U136" s="185"/>
      <c r="V136" s="186"/>
      <c r="W136" s="186"/>
      <c r="X136" s="186"/>
      <c r="Y136" s="186"/>
      <c r="Z136" s="186"/>
      <c r="AA136" s="186"/>
      <c r="AB136" s="186"/>
      <c r="AC136" s="186"/>
      <c r="AD136" s="186"/>
      <c r="AE136" s="186"/>
      <c r="AF136" s="186"/>
    </row>
    <row r="137" spans="1:32">
      <c r="A137" s="80" t="s">
        <v>129</v>
      </c>
      <c r="B137" s="7" t="s">
        <v>3</v>
      </c>
      <c r="J137" s="183" t="s">
        <v>223</v>
      </c>
      <c r="K137" s="183"/>
      <c r="L137" s="183"/>
      <c r="U137" s="186"/>
      <c r="V137" s="186"/>
      <c r="W137" s="186"/>
      <c r="X137" s="186"/>
      <c r="Y137" s="186"/>
      <c r="Z137" s="186"/>
      <c r="AA137" s="186"/>
      <c r="AB137" s="186"/>
      <c r="AC137" s="186"/>
      <c r="AD137" s="186"/>
      <c r="AE137" s="186"/>
      <c r="AF137" s="186"/>
    </row>
    <row r="138" spans="1:32">
      <c r="A138" s="81"/>
      <c r="H138" s="8"/>
      <c r="J138" s="18" t="s">
        <v>29</v>
      </c>
      <c r="L138" s="96" t="s">
        <v>29</v>
      </c>
    </row>
    <row r="139" spans="1:32">
      <c r="A139" s="81"/>
      <c r="H139" s="8"/>
      <c r="J139" s="18" t="s">
        <v>30</v>
      </c>
      <c r="L139" s="96" t="s">
        <v>31</v>
      </c>
    </row>
    <row r="140" spans="1:32">
      <c r="A140" s="81"/>
      <c r="J140" s="105">
        <f>'Income Statements'!E9</f>
        <v>42004</v>
      </c>
      <c r="K140" s="24"/>
      <c r="L140" s="114">
        <f>'Income Statements'!I9</f>
        <v>42004</v>
      </c>
    </row>
    <row r="141" spans="1:32">
      <c r="A141" s="81"/>
      <c r="J141" s="96" t="s">
        <v>22</v>
      </c>
      <c r="K141" s="24"/>
      <c r="L141" s="96" t="s">
        <v>22</v>
      </c>
    </row>
    <row r="142" spans="1:32">
      <c r="A142" s="81"/>
      <c r="B142" t="s">
        <v>37</v>
      </c>
      <c r="J142" s="111">
        <v>462</v>
      </c>
      <c r="K142" s="112"/>
      <c r="L142" s="111">
        <v>921</v>
      </c>
    </row>
    <row r="143" spans="1:32">
      <c r="A143" s="81"/>
      <c r="B143" t="s">
        <v>38</v>
      </c>
      <c r="J143" s="111">
        <v>251</v>
      </c>
      <c r="K143" s="112"/>
      <c r="L143" s="111">
        <v>-6</v>
      </c>
    </row>
    <row r="144" spans="1:32">
      <c r="A144" s="81"/>
      <c r="J144" s="111"/>
      <c r="K144" s="112"/>
      <c r="L144" s="111"/>
    </row>
    <row r="145" spans="1:12" ht="13.5" thickBot="1">
      <c r="A145" s="81"/>
      <c r="J145" s="50">
        <f>SUM(J142:J144)</f>
        <v>713</v>
      </c>
      <c r="L145" s="50">
        <f>SUM(L142:L144)</f>
        <v>915</v>
      </c>
    </row>
    <row r="146" spans="1:12" ht="13.5" thickTop="1">
      <c r="A146" s="81"/>
    </row>
    <row r="147" spans="1:12">
      <c r="A147" s="80" t="s">
        <v>130</v>
      </c>
      <c r="B147" s="7" t="s">
        <v>94</v>
      </c>
      <c r="C147" s="20"/>
      <c r="D147" s="20"/>
      <c r="E147" s="20"/>
      <c r="F147" s="20"/>
      <c r="G147" s="20"/>
      <c r="H147" s="20"/>
      <c r="I147" s="20"/>
      <c r="J147" s="20"/>
      <c r="K147" s="20"/>
      <c r="L147" s="20"/>
    </row>
    <row r="148" spans="1:12">
      <c r="A148" s="81"/>
      <c r="B148" s="9" t="s">
        <v>169</v>
      </c>
      <c r="C148" s="24"/>
      <c r="D148" s="24"/>
      <c r="E148" s="24"/>
      <c r="F148" s="24"/>
      <c r="G148" s="24"/>
      <c r="H148" s="24"/>
      <c r="I148" s="24"/>
      <c r="J148" s="24"/>
      <c r="K148" s="24"/>
      <c r="L148" s="24"/>
    </row>
    <row r="149" spans="1:12">
      <c r="A149" s="81"/>
      <c r="B149" s="24"/>
      <c r="C149" s="24"/>
      <c r="D149" s="24"/>
      <c r="E149" s="24"/>
      <c r="F149" s="24"/>
      <c r="G149" s="24"/>
      <c r="H149" s="24"/>
      <c r="I149" s="24"/>
      <c r="J149" s="46"/>
      <c r="K149" s="24"/>
      <c r="L149" s="46"/>
    </row>
    <row r="150" spans="1:12">
      <c r="A150" s="80" t="s">
        <v>131</v>
      </c>
      <c r="B150" s="7" t="s">
        <v>87</v>
      </c>
    </row>
    <row r="151" spans="1:12">
      <c r="A151" s="81"/>
      <c r="B151" s="9" t="s">
        <v>41</v>
      </c>
      <c r="C151" s="9"/>
      <c r="D151" s="9"/>
      <c r="E151" s="9"/>
      <c r="F151" s="9"/>
      <c r="G151" s="9"/>
      <c r="H151" s="9"/>
      <c r="I151" s="9"/>
      <c r="J151" s="9"/>
      <c r="K151" s="9"/>
      <c r="L151" s="9"/>
    </row>
    <row r="152" spans="1:12">
      <c r="A152" s="81"/>
      <c r="B152" s="9"/>
      <c r="C152" s="9"/>
      <c r="D152" s="9"/>
      <c r="E152" s="9"/>
      <c r="F152" s="9"/>
      <c r="G152" s="9"/>
      <c r="H152" s="9"/>
      <c r="I152" s="9"/>
      <c r="J152" s="9"/>
      <c r="K152" s="9"/>
      <c r="L152" s="9"/>
    </row>
    <row r="153" spans="1:12">
      <c r="A153" s="80" t="s">
        <v>132</v>
      </c>
      <c r="B153" s="7" t="s">
        <v>88</v>
      </c>
      <c r="C153" s="20"/>
      <c r="D153" s="20"/>
      <c r="E153" s="20"/>
      <c r="F153" s="20"/>
      <c r="G153" s="20"/>
      <c r="H153" s="20"/>
      <c r="I153" s="20"/>
      <c r="J153" s="20"/>
      <c r="K153" s="20"/>
      <c r="L153" s="20"/>
    </row>
    <row r="154" spans="1:12">
      <c r="A154" s="80"/>
      <c r="B154" s="20" t="s">
        <v>97</v>
      </c>
      <c r="D154" s="20"/>
      <c r="E154" s="20"/>
      <c r="F154" s="20"/>
      <c r="G154" s="20"/>
      <c r="H154" s="20"/>
      <c r="I154" s="20"/>
      <c r="J154" s="20"/>
      <c r="K154" s="20"/>
      <c r="L154" s="20"/>
    </row>
    <row r="155" spans="1:12">
      <c r="A155" s="82"/>
      <c r="B155" s="20"/>
      <c r="C155" s="20"/>
      <c r="D155" s="20"/>
      <c r="E155" s="20"/>
      <c r="F155" s="20"/>
      <c r="G155" s="20"/>
      <c r="H155" s="20"/>
      <c r="I155" s="20"/>
      <c r="J155" s="20"/>
      <c r="K155" s="20"/>
      <c r="L155" s="20"/>
    </row>
    <row r="156" spans="1:12">
      <c r="A156" s="80" t="s">
        <v>133</v>
      </c>
      <c r="B156" s="7" t="s">
        <v>89</v>
      </c>
      <c r="C156" s="20"/>
      <c r="D156" s="20"/>
      <c r="E156" s="20"/>
      <c r="F156" s="20"/>
      <c r="G156" s="20"/>
      <c r="H156" s="18" t="s">
        <v>22</v>
      </c>
      <c r="I156" s="20"/>
      <c r="J156" s="20"/>
    </row>
    <row r="157" spans="1:12">
      <c r="A157" s="82"/>
      <c r="B157" s="20" t="s">
        <v>1</v>
      </c>
      <c r="C157" s="7" t="s">
        <v>26</v>
      </c>
      <c r="D157" s="20"/>
      <c r="E157" s="20"/>
      <c r="F157" s="20"/>
      <c r="G157" s="20"/>
      <c r="H157" s="20"/>
      <c r="I157" s="20"/>
    </row>
    <row r="158" spans="1:12">
      <c r="A158" s="82"/>
      <c r="B158" s="20"/>
      <c r="C158" s="113" t="s">
        <v>180</v>
      </c>
      <c r="D158" s="20"/>
      <c r="E158" s="20"/>
      <c r="F158" s="20"/>
      <c r="G158" s="20"/>
      <c r="H158" s="36">
        <f>'Balance Sheet'!D46</f>
        <v>131</v>
      </c>
      <c r="I158" s="20"/>
    </row>
    <row r="159" spans="1:12">
      <c r="A159" s="82"/>
      <c r="B159" s="20"/>
      <c r="C159" s="20" t="s">
        <v>148</v>
      </c>
      <c r="D159" s="20"/>
      <c r="E159" s="20"/>
      <c r="F159" s="20"/>
      <c r="G159" s="20"/>
      <c r="H159" s="36">
        <f>'Balance Sheet'!D47</f>
        <v>504</v>
      </c>
      <c r="I159" s="20"/>
    </row>
    <row r="160" spans="1:12">
      <c r="A160" s="82"/>
      <c r="B160" s="20"/>
      <c r="C160" s="20" t="s">
        <v>95</v>
      </c>
      <c r="D160" s="20"/>
      <c r="E160" s="20"/>
      <c r="F160" s="20"/>
      <c r="G160" s="20"/>
      <c r="H160" s="36">
        <f>'Balance Sheet'!D49</f>
        <v>2885</v>
      </c>
      <c r="I160" s="20"/>
    </row>
    <row r="161" spans="1:9" ht="13.5" thickBot="1">
      <c r="A161" s="82"/>
      <c r="B161" s="20"/>
      <c r="C161" s="20"/>
      <c r="D161" s="20"/>
      <c r="E161" s="20"/>
      <c r="F161" s="20"/>
      <c r="G161" s="20"/>
      <c r="H161" s="86">
        <f>SUM(H158:H160)</f>
        <v>3520</v>
      </c>
      <c r="I161" s="20"/>
    </row>
    <row r="162" spans="1:9" ht="13.5" thickTop="1">
      <c r="A162" s="82"/>
      <c r="B162" s="20" t="s">
        <v>2</v>
      </c>
      <c r="C162" s="7" t="s">
        <v>27</v>
      </c>
      <c r="D162" s="20"/>
      <c r="E162" s="20"/>
      <c r="F162" s="20"/>
      <c r="G162" s="20"/>
      <c r="H162" s="22"/>
      <c r="I162" s="20"/>
    </row>
    <row r="163" spans="1:9">
      <c r="A163" s="82"/>
      <c r="B163" s="20"/>
      <c r="C163" s="113" t="s">
        <v>180</v>
      </c>
      <c r="D163" s="20"/>
      <c r="E163" s="20"/>
      <c r="F163" s="20"/>
      <c r="G163" s="20"/>
      <c r="H163" s="36">
        <f>'Balance Sheet'!D38</f>
        <v>219</v>
      </c>
      <c r="I163" s="20"/>
    </row>
    <row r="164" spans="1:9">
      <c r="A164" s="82"/>
      <c r="B164" s="20"/>
      <c r="C164" s="20" t="s">
        <v>148</v>
      </c>
      <c r="D164" s="20"/>
      <c r="E164" s="20"/>
      <c r="F164" s="20"/>
      <c r="G164" s="20"/>
      <c r="H164" s="36">
        <f>'Balance Sheet'!D39</f>
        <v>1509</v>
      </c>
      <c r="I164" s="20"/>
    </row>
    <row r="165" spans="1:9" ht="13.5" thickBot="1">
      <c r="A165" s="82"/>
      <c r="B165" s="20"/>
      <c r="C165" s="20"/>
      <c r="D165" s="20"/>
      <c r="E165" s="20"/>
      <c r="F165" s="20"/>
      <c r="G165" s="20"/>
      <c r="H165" s="86">
        <f>H163+H164</f>
        <v>1728</v>
      </c>
      <c r="I165" s="20"/>
    </row>
    <row r="166" spans="1:9" ht="13.5" thickTop="1">
      <c r="A166" s="82"/>
      <c r="B166" s="20"/>
      <c r="C166" s="20"/>
      <c r="D166" s="20"/>
      <c r="E166" s="20"/>
      <c r="F166" s="20"/>
      <c r="G166" s="20"/>
      <c r="H166" s="36"/>
      <c r="I166" s="20"/>
    </row>
    <row r="167" spans="1:9">
      <c r="A167" s="82"/>
      <c r="B167" s="20" t="s">
        <v>146</v>
      </c>
      <c r="C167" s="20"/>
      <c r="D167" s="20"/>
      <c r="E167" s="20"/>
      <c r="F167" s="20"/>
      <c r="G167" s="20"/>
      <c r="H167" s="36"/>
      <c r="I167" s="20"/>
    </row>
    <row r="168" spans="1:9">
      <c r="A168" s="82"/>
      <c r="B168" s="20" t="s">
        <v>147</v>
      </c>
      <c r="C168" s="20" t="s">
        <v>227</v>
      </c>
      <c r="D168" s="20"/>
      <c r="E168" s="20"/>
      <c r="F168" s="20"/>
      <c r="G168" s="20"/>
      <c r="H168" s="36"/>
      <c r="I168" s="20"/>
    </row>
    <row r="169" spans="1:9">
      <c r="A169" s="82"/>
      <c r="B169" s="20" t="s">
        <v>149</v>
      </c>
      <c r="C169" t="s">
        <v>226</v>
      </c>
      <c r="D169" s="20"/>
      <c r="E169" s="20"/>
      <c r="F169" s="20"/>
      <c r="G169" s="20"/>
      <c r="H169" s="36"/>
      <c r="I169" s="20"/>
    </row>
    <row r="170" spans="1:9">
      <c r="A170" s="81"/>
      <c r="B170" s="20" t="s">
        <v>150</v>
      </c>
      <c r="C170" t="s">
        <v>196</v>
      </c>
    </row>
    <row r="171" spans="1:9">
      <c r="A171" s="81"/>
      <c r="B171" s="20"/>
    </row>
    <row r="172" spans="1:9">
      <c r="A172" s="81"/>
      <c r="B172" s="20" t="s">
        <v>197</v>
      </c>
    </row>
    <row r="173" spans="1:9">
      <c r="A173" s="81"/>
      <c r="B173" s="20" t="s">
        <v>147</v>
      </c>
      <c r="C173" s="20" t="s">
        <v>228</v>
      </c>
    </row>
    <row r="174" spans="1:9">
      <c r="A174" s="81"/>
      <c r="B174" s="20" t="s">
        <v>149</v>
      </c>
      <c r="C174" t="s">
        <v>196</v>
      </c>
    </row>
    <row r="175" spans="1:9">
      <c r="A175" s="81"/>
      <c r="B175" s="20"/>
    </row>
    <row r="176" spans="1:9">
      <c r="A176" s="81"/>
      <c r="B176" s="20"/>
    </row>
    <row r="177" spans="1:12">
      <c r="A177" s="80" t="s">
        <v>134</v>
      </c>
      <c r="B177" s="7" t="s">
        <v>90</v>
      </c>
    </row>
    <row r="178" spans="1:12">
      <c r="A178" s="81"/>
      <c r="B178" t="s">
        <v>7</v>
      </c>
    </row>
    <row r="179" spans="1:12">
      <c r="A179" s="81"/>
    </row>
    <row r="180" spans="1:12">
      <c r="A180" s="80" t="s">
        <v>135</v>
      </c>
      <c r="B180" s="7" t="s">
        <v>91</v>
      </c>
    </row>
    <row r="181" spans="1:12">
      <c r="A181" s="81"/>
      <c r="B181" s="182" t="s">
        <v>141</v>
      </c>
      <c r="C181" s="182"/>
      <c r="D181" s="182"/>
      <c r="E181" s="182"/>
      <c r="F181" s="182"/>
      <c r="G181" s="182"/>
      <c r="H181" s="182"/>
      <c r="I181" s="182"/>
      <c r="J181" s="182"/>
      <c r="K181" s="182"/>
      <c r="L181" s="182"/>
    </row>
    <row r="182" spans="1:12">
      <c r="A182" s="81"/>
    </row>
    <row r="183" spans="1:12">
      <c r="A183" s="80" t="s">
        <v>136</v>
      </c>
      <c r="B183" s="7" t="s">
        <v>46</v>
      </c>
    </row>
    <row r="184" spans="1:12">
      <c r="A184" s="80"/>
      <c r="B184" s="65" t="s">
        <v>165</v>
      </c>
      <c r="C184" s="37"/>
      <c r="D184" s="37"/>
      <c r="E184" s="37"/>
      <c r="F184" s="37"/>
      <c r="G184" s="37"/>
      <c r="H184" s="37"/>
      <c r="I184" s="37"/>
      <c r="J184" s="37"/>
      <c r="K184" s="37"/>
      <c r="L184" s="37"/>
    </row>
    <row r="185" spans="1:12">
      <c r="A185" s="81"/>
    </row>
    <row r="186" spans="1:12">
      <c r="A186" s="80" t="s">
        <v>137</v>
      </c>
      <c r="B186" s="7" t="s">
        <v>92</v>
      </c>
    </row>
    <row r="187" spans="1:12" ht="12.75" customHeight="1">
      <c r="A187" s="81"/>
      <c r="B187" s="177" t="s">
        <v>212</v>
      </c>
      <c r="C187" s="177"/>
      <c r="D187" s="177"/>
      <c r="E187" s="177"/>
      <c r="F187" s="177"/>
      <c r="G187" s="177"/>
      <c r="H187" s="177"/>
      <c r="I187" s="177"/>
      <c r="J187" s="177"/>
      <c r="K187" s="177"/>
      <c r="L187" s="177"/>
    </row>
    <row r="188" spans="1:12">
      <c r="A188" s="81"/>
      <c r="B188" s="68"/>
      <c r="C188" s="68"/>
      <c r="D188" s="68"/>
      <c r="E188" s="68"/>
      <c r="F188" s="68"/>
      <c r="G188" s="68"/>
      <c r="H188" s="68"/>
      <c r="I188" s="68"/>
      <c r="J188" s="68"/>
      <c r="K188" s="68"/>
      <c r="L188" s="68"/>
    </row>
    <row r="189" spans="1:12">
      <c r="A189" s="81"/>
      <c r="B189" s="41"/>
      <c r="C189" s="37"/>
      <c r="D189" s="37"/>
      <c r="E189" s="37"/>
      <c r="F189" s="18" t="s">
        <v>33</v>
      </c>
      <c r="G189" s="37"/>
      <c r="H189" s="18" t="s">
        <v>35</v>
      </c>
      <c r="I189" s="37"/>
      <c r="J189" s="18" t="s">
        <v>33</v>
      </c>
      <c r="K189" s="37"/>
      <c r="L189" s="18" t="s">
        <v>35</v>
      </c>
    </row>
    <row r="190" spans="1:12">
      <c r="A190" s="81"/>
      <c r="B190" s="41"/>
      <c r="C190" s="37"/>
      <c r="D190" s="37"/>
      <c r="E190" s="37"/>
      <c r="F190" s="18" t="s">
        <v>30</v>
      </c>
      <c r="G190" s="37"/>
      <c r="H190" s="18" t="s">
        <v>30</v>
      </c>
      <c r="I190" s="37"/>
      <c r="J190" s="18" t="s">
        <v>36</v>
      </c>
      <c r="K190" s="37"/>
      <c r="L190" s="18" t="s">
        <v>36</v>
      </c>
    </row>
    <row r="191" spans="1:12">
      <c r="A191" s="81"/>
      <c r="B191" s="41"/>
      <c r="C191" s="37"/>
      <c r="D191" s="37"/>
      <c r="E191" s="37"/>
      <c r="F191" s="18" t="s">
        <v>34</v>
      </c>
      <c r="G191" s="37"/>
      <c r="H191" s="18" t="s">
        <v>34</v>
      </c>
      <c r="I191" s="37"/>
      <c r="J191" s="18" t="s">
        <v>34</v>
      </c>
      <c r="K191" s="37"/>
      <c r="L191" s="18" t="s">
        <v>34</v>
      </c>
    </row>
    <row r="192" spans="1:12">
      <c r="A192" s="81"/>
      <c r="B192" s="41"/>
      <c r="C192" s="37"/>
      <c r="D192" s="37"/>
      <c r="E192" s="37"/>
      <c r="F192" s="105">
        <f>'Income Statements'!E9</f>
        <v>42004</v>
      </c>
      <c r="G192" s="37"/>
      <c r="H192" s="105">
        <f>'Income Statements'!G9</f>
        <v>41639</v>
      </c>
      <c r="I192" s="37"/>
      <c r="J192" s="114">
        <f>F192</f>
        <v>42004</v>
      </c>
      <c r="K192" s="37"/>
      <c r="L192" s="114">
        <f>H192</f>
        <v>41639</v>
      </c>
    </row>
    <row r="193" spans="1:21">
      <c r="A193" s="81"/>
      <c r="B193" s="53"/>
      <c r="C193" s="37"/>
      <c r="D193" s="37"/>
      <c r="E193" s="37"/>
      <c r="F193" s="21"/>
      <c r="G193" s="37"/>
      <c r="H193" s="21"/>
      <c r="I193" s="37"/>
      <c r="J193" s="21"/>
      <c r="K193" s="37"/>
      <c r="L193" s="21"/>
    </row>
    <row r="194" spans="1:21">
      <c r="A194" s="81"/>
      <c r="B194" s="107" t="s">
        <v>222</v>
      </c>
      <c r="C194" s="37"/>
      <c r="D194" s="37"/>
      <c r="E194" s="37"/>
      <c r="F194" s="54">
        <f>'Income Statements'!E32</f>
        <v>-280</v>
      </c>
      <c r="G194" s="54"/>
      <c r="H194" s="55">
        <f>'Income Statements'!G32</f>
        <v>-2133</v>
      </c>
      <c r="I194" s="54"/>
      <c r="J194" s="54">
        <f>'Income Statements'!I32</f>
        <v>-834</v>
      </c>
      <c r="K194" s="54"/>
      <c r="L194" s="55">
        <f>'Income Statements'!K32</f>
        <v>2120</v>
      </c>
    </row>
    <row r="195" spans="1:21">
      <c r="A195" s="81"/>
      <c r="B195" s="53"/>
      <c r="C195" s="37"/>
      <c r="D195" s="37"/>
      <c r="E195" s="37"/>
      <c r="F195" s="54"/>
      <c r="G195" s="54"/>
      <c r="H195" s="55"/>
      <c r="I195" s="54"/>
      <c r="J195" s="54"/>
      <c r="K195" s="54"/>
      <c r="L195" s="55"/>
    </row>
    <row r="196" spans="1:21">
      <c r="A196" s="81"/>
      <c r="B196" s="53" t="s">
        <v>53</v>
      </c>
      <c r="C196" s="37"/>
      <c r="D196" s="37"/>
      <c r="E196" s="37"/>
      <c r="F196" s="54">
        <v>126000</v>
      </c>
      <c r="G196" s="54"/>
      <c r="H196" s="55">
        <v>126000</v>
      </c>
      <c r="I196" s="54"/>
      <c r="J196" s="54">
        <v>126000</v>
      </c>
      <c r="K196" s="54"/>
      <c r="L196" s="55">
        <v>126000</v>
      </c>
    </row>
    <row r="197" spans="1:21">
      <c r="A197" s="81"/>
      <c r="B197" s="53"/>
      <c r="C197" s="37"/>
      <c r="D197" s="37"/>
      <c r="E197" s="37"/>
      <c r="F197" s="54"/>
      <c r="G197" s="54"/>
      <c r="H197" s="55"/>
      <c r="I197" s="54"/>
      <c r="J197" s="54"/>
      <c r="K197" s="54"/>
      <c r="L197" s="55"/>
    </row>
    <row r="198" spans="1:21">
      <c r="A198" s="81"/>
      <c r="B198" s="53" t="s">
        <v>40</v>
      </c>
      <c r="C198" s="37"/>
      <c r="D198" s="37"/>
      <c r="E198" s="37"/>
      <c r="F198" s="56">
        <f>F194/F196*100</f>
        <v>-0.22222222222222221</v>
      </c>
      <c r="G198" s="56"/>
      <c r="H198" s="56">
        <f>H194/H196*100</f>
        <v>-1.6928571428571428</v>
      </c>
      <c r="I198" s="56"/>
      <c r="J198" s="56">
        <f>J194/J196*100</f>
        <v>-0.66190476190476188</v>
      </c>
      <c r="K198" s="56"/>
      <c r="L198" s="56">
        <f>L194/L196*100</f>
        <v>1.6825396825396828</v>
      </c>
    </row>
    <row r="199" spans="1:21">
      <c r="A199" s="81"/>
      <c r="B199" s="53"/>
      <c r="C199" s="37"/>
      <c r="D199" s="37"/>
      <c r="E199" s="37"/>
      <c r="F199" s="56"/>
      <c r="G199" s="56"/>
      <c r="H199" s="56"/>
      <c r="I199" s="56"/>
      <c r="J199" s="56"/>
      <c r="K199" s="56"/>
      <c r="L199" s="56"/>
    </row>
    <row r="200" spans="1:21">
      <c r="A200" s="80" t="s">
        <v>200</v>
      </c>
      <c r="B200" s="106" t="s">
        <v>201</v>
      </c>
      <c r="C200" s="65"/>
      <c r="D200" s="65"/>
      <c r="E200" s="65"/>
      <c r="F200" s="65"/>
      <c r="G200" s="65"/>
      <c r="H200" s="65"/>
      <c r="I200" s="65"/>
      <c r="J200" s="56"/>
      <c r="K200" s="56"/>
      <c r="L200" s="56"/>
    </row>
    <row r="201" spans="1:21">
      <c r="A201" s="80"/>
      <c r="B201" s="115" t="s">
        <v>215</v>
      </c>
      <c r="C201" s="65"/>
      <c r="D201" s="65"/>
      <c r="E201" s="65"/>
      <c r="F201" s="65"/>
      <c r="G201" s="65"/>
      <c r="H201" s="65"/>
      <c r="I201" s="65"/>
      <c r="J201" s="56"/>
      <c r="K201" s="56"/>
      <c r="L201" s="56"/>
    </row>
    <row r="202" spans="1:21">
      <c r="A202" s="80"/>
      <c r="B202" s="106"/>
      <c r="C202" s="65"/>
      <c r="D202" s="65"/>
      <c r="E202" s="65"/>
      <c r="F202" s="18" t="s">
        <v>202</v>
      </c>
      <c r="G202" s="18"/>
      <c r="H202" s="18" t="s">
        <v>202</v>
      </c>
      <c r="I202" s="65"/>
      <c r="J202" s="56"/>
      <c r="K202" s="56"/>
      <c r="L202" s="56"/>
      <c r="U202" s="20"/>
    </row>
    <row r="203" spans="1:21">
      <c r="A203" s="80"/>
      <c r="B203" s="106"/>
      <c r="C203" s="65"/>
      <c r="D203" s="65"/>
      <c r="E203" s="65"/>
      <c r="F203" s="104">
        <f>'Income Statements'!I9</f>
        <v>42004</v>
      </c>
      <c r="G203" s="18"/>
      <c r="H203" s="104">
        <v>41639</v>
      </c>
      <c r="I203" s="65"/>
      <c r="J203" s="56"/>
      <c r="K203" s="56"/>
      <c r="L203" s="56"/>
      <c r="U203" s="20"/>
    </row>
    <row r="204" spans="1:21">
      <c r="A204" s="80"/>
      <c r="B204" s="106"/>
      <c r="C204" s="65"/>
      <c r="D204" s="65"/>
      <c r="E204" s="65"/>
      <c r="F204" s="18" t="s">
        <v>22</v>
      </c>
      <c r="G204" s="65"/>
      <c r="H204" s="18" t="s">
        <v>22</v>
      </c>
      <c r="I204" s="65"/>
      <c r="J204" s="56"/>
      <c r="K204" s="56"/>
      <c r="L204" s="56"/>
      <c r="U204" s="20"/>
    </row>
    <row r="205" spans="1:21">
      <c r="A205" s="82"/>
      <c r="B205" s="107"/>
      <c r="C205" s="65" t="s">
        <v>203</v>
      </c>
      <c r="D205" s="65"/>
      <c r="E205" s="65"/>
      <c r="F205" s="108">
        <f>+F207-F206</f>
        <v>-9803</v>
      </c>
      <c r="G205" s="65"/>
      <c r="H205" s="108">
        <f>+H207-H206</f>
        <v>-8728</v>
      </c>
      <c r="I205" s="65"/>
      <c r="J205" s="56"/>
      <c r="K205" s="56"/>
      <c r="L205" s="56"/>
    </row>
    <row r="206" spans="1:21">
      <c r="A206" s="82"/>
      <c r="B206" s="107"/>
      <c r="C206" s="65" t="s">
        <v>204</v>
      </c>
      <c r="D206" s="65"/>
      <c r="E206" s="65"/>
      <c r="F206" s="108">
        <f>-'Balance Sheet'!D40</f>
        <v>-3435</v>
      </c>
      <c r="G206" s="65"/>
      <c r="H206" s="130">
        <v>-3676</v>
      </c>
      <c r="I206" s="65"/>
      <c r="J206" s="56"/>
      <c r="K206" s="56"/>
      <c r="L206" s="56"/>
    </row>
    <row r="207" spans="1:21" ht="13.5" thickBot="1">
      <c r="A207" s="82"/>
      <c r="B207" s="107"/>
      <c r="C207" s="65"/>
      <c r="D207" s="65"/>
      <c r="E207" s="65"/>
      <c r="F207" s="109">
        <f>+'Statement of Changes in Equity'!J23</f>
        <v>-13238</v>
      </c>
      <c r="G207" s="65"/>
      <c r="H207" s="109">
        <f>'Balance Sheet'!F32</f>
        <v>-12404</v>
      </c>
      <c r="I207" s="65"/>
      <c r="J207" s="56"/>
      <c r="K207" s="56"/>
      <c r="L207" s="56"/>
    </row>
    <row r="208" spans="1:21" ht="13.5" thickTop="1">
      <c r="A208" s="95"/>
      <c r="B208" s="93"/>
      <c r="C208" s="94"/>
      <c r="D208" s="94"/>
      <c r="E208" s="94"/>
      <c r="F208" s="94"/>
      <c r="G208" s="94"/>
      <c r="H208" s="94"/>
      <c r="I208" s="94"/>
      <c r="J208" s="56"/>
      <c r="K208" s="56"/>
      <c r="L208" s="56"/>
    </row>
    <row r="209" spans="1:2">
      <c r="A209" s="83"/>
      <c r="B209" s="57"/>
    </row>
    <row r="210" spans="1:2">
      <c r="A210" s="83"/>
      <c r="B210" t="s">
        <v>107</v>
      </c>
    </row>
    <row r="211" spans="1:2">
      <c r="A211" s="83"/>
    </row>
    <row r="212" spans="1:2">
      <c r="A212" s="81"/>
    </row>
    <row r="213" spans="1:2">
      <c r="A213" s="81"/>
    </row>
    <row r="214" spans="1:2">
      <c r="A214" s="81"/>
      <c r="B214" s="93" t="s">
        <v>104</v>
      </c>
    </row>
    <row r="215" spans="1:2">
      <c r="A215" s="81"/>
      <c r="B215" s="93" t="s">
        <v>237</v>
      </c>
    </row>
    <row r="216" spans="1:2">
      <c r="A216" s="81"/>
      <c r="B216" t="s">
        <v>105</v>
      </c>
    </row>
    <row r="217" spans="1:2">
      <c r="A217" s="81"/>
    </row>
    <row r="218" spans="1:2">
      <c r="A218" s="81"/>
      <c r="B218" t="s">
        <v>106</v>
      </c>
    </row>
    <row r="219" spans="1:2">
      <c r="A219" s="81"/>
      <c r="B219" s="143" t="s">
        <v>261</v>
      </c>
    </row>
    <row r="220" spans="1:2">
      <c r="A220" s="81"/>
    </row>
    <row r="221" spans="1:2">
      <c r="A221" s="81"/>
      <c r="B221" s="8"/>
    </row>
    <row r="222" spans="1:2">
      <c r="A222" s="81"/>
    </row>
    <row r="223" spans="1:2">
      <c r="A223" s="81"/>
    </row>
    <row r="224" spans="1:2">
      <c r="A224" s="81"/>
    </row>
    <row r="225" spans="1:1">
      <c r="A225" s="81"/>
    </row>
    <row r="226" spans="1:1">
      <c r="A226" s="81"/>
    </row>
    <row r="227" spans="1:1">
      <c r="A227" s="81"/>
    </row>
    <row r="228" spans="1:1">
      <c r="A228" s="81"/>
    </row>
    <row r="229" spans="1:1">
      <c r="A229" s="81"/>
    </row>
    <row r="230" spans="1:1">
      <c r="A230" s="81"/>
    </row>
    <row r="231" spans="1:1">
      <c r="A231" s="81"/>
    </row>
    <row r="232" spans="1:1">
      <c r="A232" s="81"/>
    </row>
    <row r="233" spans="1:1">
      <c r="A233" s="83"/>
    </row>
    <row r="234" spans="1:1">
      <c r="A234" s="83"/>
    </row>
    <row r="235" spans="1:1">
      <c r="A235" s="83"/>
    </row>
    <row r="236" spans="1:1">
      <c r="A236" s="83"/>
    </row>
    <row r="237" spans="1:1">
      <c r="A237" s="83"/>
    </row>
    <row r="238" spans="1:1">
      <c r="A238" s="83"/>
    </row>
    <row r="239" spans="1:1">
      <c r="A239" s="83"/>
    </row>
    <row r="240" spans="1:1">
      <c r="A240" s="83"/>
    </row>
    <row r="241" spans="1:1">
      <c r="A241" s="83"/>
    </row>
    <row r="242" spans="1:1">
      <c r="A242" s="83"/>
    </row>
    <row r="243" spans="1:1">
      <c r="A243" s="83"/>
    </row>
    <row r="244" spans="1:1">
      <c r="A244" s="83"/>
    </row>
    <row r="245" spans="1:1">
      <c r="A245" s="83"/>
    </row>
    <row r="246" spans="1:1">
      <c r="A246" s="83"/>
    </row>
    <row r="247" spans="1:1">
      <c r="A247" s="83"/>
    </row>
    <row r="248" spans="1:1">
      <c r="A248" s="83"/>
    </row>
    <row r="249" spans="1:1">
      <c r="A249" s="83"/>
    </row>
    <row r="250" spans="1:1">
      <c r="A250" s="83"/>
    </row>
    <row r="251" spans="1:1">
      <c r="A251" s="83"/>
    </row>
    <row r="252" spans="1:1">
      <c r="A252" s="83"/>
    </row>
    <row r="253" spans="1:1">
      <c r="A253" s="83"/>
    </row>
    <row r="254" spans="1:1">
      <c r="A254" s="83"/>
    </row>
    <row r="255" spans="1:1">
      <c r="A255" s="83"/>
    </row>
    <row r="256" spans="1:1">
      <c r="A256" s="83"/>
    </row>
    <row r="257" spans="1:1">
      <c r="A257" s="83"/>
    </row>
    <row r="258" spans="1:1">
      <c r="A258" s="83"/>
    </row>
    <row r="259" spans="1:1">
      <c r="A259" s="83"/>
    </row>
    <row r="260" spans="1:1">
      <c r="A260" s="83"/>
    </row>
    <row r="261" spans="1:1">
      <c r="A261" s="83"/>
    </row>
    <row r="262" spans="1:1">
      <c r="A262" s="83"/>
    </row>
    <row r="263" spans="1:1">
      <c r="A263" s="83"/>
    </row>
    <row r="264" spans="1:1">
      <c r="A264" s="83"/>
    </row>
    <row r="265" spans="1:1">
      <c r="A265" s="83"/>
    </row>
    <row r="266" spans="1:1">
      <c r="A266" s="83"/>
    </row>
    <row r="267" spans="1:1">
      <c r="A267" s="83"/>
    </row>
    <row r="268" spans="1:1">
      <c r="A268" s="83"/>
    </row>
    <row r="269" spans="1:1">
      <c r="A269" s="83"/>
    </row>
    <row r="270" spans="1:1">
      <c r="A270" s="83"/>
    </row>
    <row r="271" spans="1:1">
      <c r="A271" s="83"/>
    </row>
    <row r="272" spans="1:1">
      <c r="A272" s="83"/>
    </row>
    <row r="273" spans="1:1">
      <c r="A273" s="83"/>
    </row>
    <row r="274" spans="1:1">
      <c r="A274" s="83"/>
    </row>
    <row r="275" spans="1:1">
      <c r="A275" s="83"/>
    </row>
    <row r="276" spans="1:1">
      <c r="A276" s="83"/>
    </row>
    <row r="277" spans="1:1">
      <c r="A277" s="83"/>
    </row>
    <row r="278" spans="1:1">
      <c r="A278" s="83"/>
    </row>
    <row r="279" spans="1:1">
      <c r="A279" s="83"/>
    </row>
    <row r="280" spans="1:1">
      <c r="A280" s="83"/>
    </row>
    <row r="281" spans="1:1">
      <c r="A281" s="83"/>
    </row>
    <row r="282" spans="1:1">
      <c r="A282" s="83"/>
    </row>
    <row r="283" spans="1:1">
      <c r="A283" s="83"/>
    </row>
    <row r="284" spans="1:1">
      <c r="A284" s="83"/>
    </row>
    <row r="285" spans="1:1">
      <c r="A285" s="83"/>
    </row>
    <row r="286" spans="1:1">
      <c r="A286" s="83"/>
    </row>
    <row r="287" spans="1:1">
      <c r="A287" s="83"/>
    </row>
    <row r="288" spans="1:1">
      <c r="A288" s="83"/>
    </row>
    <row r="289" spans="1:1">
      <c r="A289" s="83"/>
    </row>
    <row r="290" spans="1:1">
      <c r="A290" s="83"/>
    </row>
    <row r="291" spans="1:1">
      <c r="A291" s="83"/>
    </row>
    <row r="292" spans="1:1">
      <c r="A292" s="83"/>
    </row>
    <row r="293" spans="1:1">
      <c r="A293" s="83"/>
    </row>
    <row r="294" spans="1:1">
      <c r="A294" s="83"/>
    </row>
    <row r="295" spans="1:1">
      <c r="A295" s="83"/>
    </row>
    <row r="296" spans="1:1">
      <c r="A296" s="83"/>
    </row>
    <row r="297" spans="1:1">
      <c r="A297" s="83"/>
    </row>
    <row r="298" spans="1:1">
      <c r="A298" s="83"/>
    </row>
    <row r="299" spans="1:1">
      <c r="A299" s="83"/>
    </row>
    <row r="300" spans="1:1">
      <c r="A300" s="83"/>
    </row>
    <row r="301" spans="1:1">
      <c r="A301" s="83"/>
    </row>
    <row r="302" spans="1:1">
      <c r="A302" s="83"/>
    </row>
    <row r="303" spans="1:1">
      <c r="A303" s="83"/>
    </row>
    <row r="304" spans="1:1">
      <c r="A304" s="83"/>
    </row>
    <row r="305" spans="1:1">
      <c r="A305" s="83"/>
    </row>
    <row r="306" spans="1:1">
      <c r="A306" s="83"/>
    </row>
    <row r="307" spans="1:1">
      <c r="A307" s="83"/>
    </row>
    <row r="308" spans="1:1">
      <c r="A308" s="83"/>
    </row>
    <row r="309" spans="1:1">
      <c r="A309" s="83"/>
    </row>
    <row r="310" spans="1:1">
      <c r="A310" s="83"/>
    </row>
    <row r="311" spans="1:1">
      <c r="A311" s="83"/>
    </row>
    <row r="312" spans="1:1">
      <c r="A312" s="83"/>
    </row>
    <row r="313" spans="1:1">
      <c r="A313" s="83"/>
    </row>
    <row r="314" spans="1:1">
      <c r="A314" s="83"/>
    </row>
    <row r="315" spans="1:1">
      <c r="A315" s="83"/>
    </row>
    <row r="316" spans="1:1">
      <c r="A316" s="83"/>
    </row>
    <row r="317" spans="1:1">
      <c r="A317" s="83"/>
    </row>
    <row r="318" spans="1:1">
      <c r="A318" s="83"/>
    </row>
    <row r="319" spans="1:1">
      <c r="A319" s="83"/>
    </row>
    <row r="320" spans="1:1">
      <c r="A320" s="83"/>
    </row>
    <row r="321" spans="1:1">
      <c r="A321" s="83"/>
    </row>
    <row r="322" spans="1:1">
      <c r="A322" s="83"/>
    </row>
    <row r="323" spans="1:1">
      <c r="A323" s="83"/>
    </row>
    <row r="324" spans="1:1">
      <c r="A324" s="83"/>
    </row>
    <row r="325" spans="1:1">
      <c r="A325" s="83"/>
    </row>
    <row r="326" spans="1:1">
      <c r="A326" s="83"/>
    </row>
    <row r="327" spans="1:1">
      <c r="A327" s="83"/>
    </row>
    <row r="328" spans="1:1">
      <c r="A328" s="83"/>
    </row>
    <row r="329" spans="1:1">
      <c r="A329" s="83"/>
    </row>
    <row r="330" spans="1:1">
      <c r="A330" s="83"/>
    </row>
    <row r="331" spans="1:1">
      <c r="A331" s="83"/>
    </row>
    <row r="332" spans="1:1">
      <c r="A332" s="83"/>
    </row>
    <row r="333" spans="1:1">
      <c r="A333" s="83"/>
    </row>
    <row r="334" spans="1:1">
      <c r="A334" s="83"/>
    </row>
    <row r="335" spans="1:1">
      <c r="A335" s="83"/>
    </row>
    <row r="336" spans="1:1">
      <c r="A336" s="83"/>
    </row>
    <row r="337" spans="1:1">
      <c r="A337" s="83"/>
    </row>
    <row r="338" spans="1:1">
      <c r="A338" s="83"/>
    </row>
    <row r="339" spans="1:1">
      <c r="A339" s="83"/>
    </row>
    <row r="340" spans="1:1">
      <c r="A340" s="83"/>
    </row>
    <row r="341" spans="1:1">
      <c r="A341" s="83"/>
    </row>
    <row r="342" spans="1:1">
      <c r="A342" s="83"/>
    </row>
    <row r="343" spans="1:1">
      <c r="A343" s="83"/>
    </row>
    <row r="344" spans="1:1">
      <c r="A344" s="83"/>
    </row>
    <row r="345" spans="1:1">
      <c r="A345" s="83"/>
    </row>
    <row r="346" spans="1:1">
      <c r="A346" s="83"/>
    </row>
    <row r="347" spans="1:1">
      <c r="A347" s="83"/>
    </row>
    <row r="348" spans="1:1">
      <c r="A348" s="83"/>
    </row>
    <row r="349" spans="1:1">
      <c r="A349" s="83"/>
    </row>
    <row r="350" spans="1:1">
      <c r="A350" s="83"/>
    </row>
    <row r="351" spans="1:1">
      <c r="A351" s="83"/>
    </row>
    <row r="352" spans="1:1">
      <c r="A352" s="83"/>
    </row>
    <row r="353" spans="1:1">
      <c r="A353" s="83"/>
    </row>
    <row r="354" spans="1:1">
      <c r="A354" s="83"/>
    </row>
    <row r="355" spans="1:1">
      <c r="A355" s="83"/>
    </row>
    <row r="356" spans="1:1">
      <c r="A356" s="83"/>
    </row>
    <row r="357" spans="1:1">
      <c r="A357" s="83"/>
    </row>
    <row r="358" spans="1:1">
      <c r="A358" s="83"/>
    </row>
    <row r="359" spans="1:1">
      <c r="A359" s="83"/>
    </row>
    <row r="360" spans="1:1">
      <c r="A360" s="83"/>
    </row>
    <row r="361" spans="1:1">
      <c r="A361" s="83"/>
    </row>
    <row r="362" spans="1:1">
      <c r="A362" s="83"/>
    </row>
    <row r="363" spans="1:1">
      <c r="A363" s="83"/>
    </row>
    <row r="364" spans="1:1">
      <c r="A364" s="83"/>
    </row>
    <row r="365" spans="1:1">
      <c r="A365" s="83"/>
    </row>
    <row r="366" spans="1:1">
      <c r="A366" s="83"/>
    </row>
    <row r="367" spans="1:1">
      <c r="A367" s="83"/>
    </row>
    <row r="368" spans="1:1">
      <c r="A368" s="83"/>
    </row>
    <row r="369" spans="1:1">
      <c r="A369" s="83"/>
    </row>
    <row r="370" spans="1:1">
      <c r="A370" s="83"/>
    </row>
    <row r="371" spans="1:1">
      <c r="A371" s="83"/>
    </row>
    <row r="372" spans="1:1">
      <c r="A372" s="83"/>
    </row>
    <row r="373" spans="1:1">
      <c r="A373" s="83"/>
    </row>
    <row r="374" spans="1:1">
      <c r="A374" s="83"/>
    </row>
    <row r="375" spans="1:1">
      <c r="A375" s="83"/>
    </row>
    <row r="376" spans="1:1">
      <c r="A376" s="83"/>
    </row>
    <row r="377" spans="1:1">
      <c r="A377" s="83"/>
    </row>
    <row r="378" spans="1:1">
      <c r="A378" s="83"/>
    </row>
    <row r="379" spans="1:1">
      <c r="A379" s="83"/>
    </row>
    <row r="380" spans="1:1">
      <c r="A380" s="83"/>
    </row>
    <row r="381" spans="1:1">
      <c r="A381" s="83"/>
    </row>
    <row r="382" spans="1:1">
      <c r="A382" s="83"/>
    </row>
    <row r="383" spans="1:1">
      <c r="A383" s="83"/>
    </row>
    <row r="384" spans="1:1">
      <c r="A384" s="83"/>
    </row>
    <row r="385" spans="1:1">
      <c r="A385" s="83"/>
    </row>
    <row r="386" spans="1:1">
      <c r="A386" s="83"/>
    </row>
    <row r="387" spans="1:1">
      <c r="A387" s="83"/>
    </row>
    <row r="388" spans="1:1">
      <c r="A388" s="83"/>
    </row>
    <row r="389" spans="1:1">
      <c r="A389" s="83"/>
    </row>
    <row r="390" spans="1:1">
      <c r="A390" s="83"/>
    </row>
    <row r="391" spans="1:1">
      <c r="A391" s="83"/>
    </row>
    <row r="392" spans="1:1">
      <c r="A392" s="83"/>
    </row>
    <row r="393" spans="1:1">
      <c r="A393" s="83"/>
    </row>
    <row r="394" spans="1:1">
      <c r="A394" s="83"/>
    </row>
    <row r="395" spans="1:1">
      <c r="A395" s="83"/>
    </row>
    <row r="396" spans="1:1">
      <c r="A396" s="83"/>
    </row>
    <row r="397" spans="1:1">
      <c r="A397" s="83"/>
    </row>
    <row r="398" spans="1:1">
      <c r="A398" s="83"/>
    </row>
    <row r="399" spans="1:1">
      <c r="A399" s="83"/>
    </row>
    <row r="400" spans="1:1">
      <c r="A400" s="83"/>
    </row>
    <row r="401" spans="1:1">
      <c r="A401" s="83"/>
    </row>
    <row r="402" spans="1:1">
      <c r="A402" s="83"/>
    </row>
    <row r="403" spans="1:1">
      <c r="A403" s="83"/>
    </row>
    <row r="404" spans="1:1">
      <c r="A404" s="83"/>
    </row>
    <row r="405" spans="1:1">
      <c r="A405" s="83"/>
    </row>
    <row r="406" spans="1:1">
      <c r="A406" s="83"/>
    </row>
    <row r="407" spans="1:1">
      <c r="A407" s="83"/>
    </row>
    <row r="408" spans="1:1">
      <c r="A408" s="83"/>
    </row>
    <row r="409" spans="1:1">
      <c r="A409" s="83"/>
    </row>
    <row r="410" spans="1:1">
      <c r="A410" s="83"/>
    </row>
    <row r="411" spans="1:1">
      <c r="A411" s="83"/>
    </row>
    <row r="412" spans="1:1">
      <c r="A412" s="83"/>
    </row>
    <row r="413" spans="1:1">
      <c r="A413" s="83"/>
    </row>
    <row r="414" spans="1:1">
      <c r="A414" s="83"/>
    </row>
    <row r="415" spans="1:1">
      <c r="A415" s="83"/>
    </row>
    <row r="416" spans="1:1">
      <c r="A416" s="83"/>
    </row>
    <row r="417" spans="1:1">
      <c r="A417" s="83"/>
    </row>
    <row r="418" spans="1:1">
      <c r="A418" s="83"/>
    </row>
    <row r="419" spans="1:1">
      <c r="A419" s="83"/>
    </row>
    <row r="420" spans="1:1">
      <c r="A420" s="83"/>
    </row>
    <row r="421" spans="1:1">
      <c r="A421" s="83"/>
    </row>
    <row r="422" spans="1:1">
      <c r="A422" s="83"/>
    </row>
    <row r="423" spans="1:1">
      <c r="A423" s="83"/>
    </row>
    <row r="424" spans="1:1">
      <c r="A424" s="83"/>
    </row>
    <row r="425" spans="1:1">
      <c r="A425" s="83"/>
    </row>
    <row r="426" spans="1:1">
      <c r="A426" s="83"/>
    </row>
    <row r="427" spans="1:1">
      <c r="A427" s="83"/>
    </row>
    <row r="428" spans="1:1">
      <c r="A428" s="83"/>
    </row>
    <row r="429" spans="1:1">
      <c r="A429" s="83"/>
    </row>
    <row r="430" spans="1:1">
      <c r="A430" s="83"/>
    </row>
    <row r="431" spans="1:1">
      <c r="A431" s="83"/>
    </row>
    <row r="432" spans="1:1">
      <c r="A432" s="83"/>
    </row>
    <row r="433" spans="1:1">
      <c r="A433" s="83"/>
    </row>
    <row r="434" spans="1:1">
      <c r="A434" s="83"/>
    </row>
    <row r="435" spans="1:1">
      <c r="A435" s="83"/>
    </row>
    <row r="436" spans="1:1">
      <c r="A436" s="83"/>
    </row>
    <row r="437" spans="1:1">
      <c r="A437" s="83"/>
    </row>
    <row r="438" spans="1:1">
      <c r="A438" s="83"/>
    </row>
    <row r="439" spans="1:1">
      <c r="A439" s="83"/>
    </row>
    <row r="440" spans="1:1">
      <c r="A440" s="83"/>
    </row>
    <row r="441" spans="1:1">
      <c r="A441" s="83"/>
    </row>
    <row r="442" spans="1:1">
      <c r="A442" s="83"/>
    </row>
    <row r="443" spans="1:1">
      <c r="A443" s="83"/>
    </row>
    <row r="444" spans="1:1">
      <c r="A444" s="83"/>
    </row>
    <row r="445" spans="1:1">
      <c r="A445" s="83"/>
    </row>
    <row r="446" spans="1:1">
      <c r="A446" s="83"/>
    </row>
    <row r="447" spans="1:1">
      <c r="A447" s="83"/>
    </row>
    <row r="448" spans="1:1">
      <c r="A448" s="83"/>
    </row>
    <row r="449" spans="1:1">
      <c r="A449" s="83"/>
    </row>
    <row r="450" spans="1:1">
      <c r="A450" s="83"/>
    </row>
    <row r="451" spans="1:1">
      <c r="A451" s="83"/>
    </row>
    <row r="452" spans="1:1">
      <c r="A452" s="83"/>
    </row>
    <row r="453" spans="1:1">
      <c r="A453" s="83"/>
    </row>
    <row r="454" spans="1:1">
      <c r="A454" s="83"/>
    </row>
    <row r="455" spans="1:1">
      <c r="A455" s="83"/>
    </row>
    <row r="456" spans="1:1">
      <c r="A456" s="83"/>
    </row>
    <row r="457" spans="1:1">
      <c r="A457" s="83"/>
    </row>
    <row r="458" spans="1:1">
      <c r="A458" s="83"/>
    </row>
    <row r="459" spans="1:1">
      <c r="A459" s="83"/>
    </row>
    <row r="460" spans="1:1">
      <c r="A460" s="83"/>
    </row>
    <row r="461" spans="1:1">
      <c r="A461" s="83"/>
    </row>
    <row r="462" spans="1:1">
      <c r="A462" s="83"/>
    </row>
    <row r="463" spans="1:1">
      <c r="A463" s="83"/>
    </row>
    <row r="464" spans="1:1">
      <c r="A464" s="83"/>
    </row>
    <row r="465" spans="1:1">
      <c r="A465" s="83"/>
    </row>
    <row r="466" spans="1:1">
      <c r="A466" s="83"/>
    </row>
    <row r="467" spans="1:1">
      <c r="A467" s="83"/>
    </row>
    <row r="468" spans="1:1">
      <c r="A468" s="83"/>
    </row>
    <row r="469" spans="1:1">
      <c r="A469" s="83"/>
    </row>
    <row r="470" spans="1:1">
      <c r="A470" s="83"/>
    </row>
    <row r="471" spans="1:1">
      <c r="A471" s="83"/>
    </row>
    <row r="472" spans="1:1">
      <c r="A472" s="83"/>
    </row>
    <row r="473" spans="1:1">
      <c r="A473" s="83"/>
    </row>
    <row r="474" spans="1:1">
      <c r="A474" s="83"/>
    </row>
    <row r="475" spans="1:1">
      <c r="A475" s="83"/>
    </row>
    <row r="476" spans="1:1">
      <c r="A476" s="83"/>
    </row>
    <row r="477" spans="1:1">
      <c r="A477" s="83"/>
    </row>
    <row r="478" spans="1:1">
      <c r="A478" s="83"/>
    </row>
    <row r="479" spans="1:1">
      <c r="A479" s="83"/>
    </row>
    <row r="480" spans="1:1">
      <c r="A480" s="83"/>
    </row>
    <row r="481" spans="1:1">
      <c r="A481" s="83"/>
    </row>
    <row r="482" spans="1:1">
      <c r="A482" s="83"/>
    </row>
    <row r="483" spans="1:1">
      <c r="A483" s="83"/>
    </row>
    <row r="484" spans="1:1">
      <c r="A484" s="83"/>
    </row>
    <row r="485" spans="1:1">
      <c r="A485" s="83"/>
    </row>
    <row r="486" spans="1:1">
      <c r="A486" s="83"/>
    </row>
    <row r="487" spans="1:1">
      <c r="A487" s="83"/>
    </row>
    <row r="488" spans="1:1">
      <c r="A488" s="83"/>
    </row>
    <row r="489" spans="1:1">
      <c r="A489" s="83"/>
    </row>
    <row r="490" spans="1:1">
      <c r="A490" s="83"/>
    </row>
    <row r="491" spans="1:1">
      <c r="A491" s="83"/>
    </row>
    <row r="492" spans="1:1">
      <c r="A492" s="83"/>
    </row>
    <row r="493" spans="1:1">
      <c r="A493" s="83"/>
    </row>
    <row r="494" spans="1:1">
      <c r="A494" s="83"/>
    </row>
    <row r="495" spans="1:1">
      <c r="A495" s="83"/>
    </row>
    <row r="496" spans="1:1">
      <c r="A496" s="83"/>
    </row>
    <row r="497" spans="1:1">
      <c r="A497" s="83"/>
    </row>
    <row r="498" spans="1:1">
      <c r="A498" s="83"/>
    </row>
    <row r="499" spans="1:1">
      <c r="A499" s="83"/>
    </row>
    <row r="500" spans="1:1">
      <c r="A500" s="83"/>
    </row>
    <row r="501" spans="1:1">
      <c r="A501" s="83"/>
    </row>
    <row r="502" spans="1:1">
      <c r="A502" s="83"/>
    </row>
    <row r="503" spans="1:1">
      <c r="A503" s="83"/>
    </row>
    <row r="504" spans="1:1">
      <c r="A504" s="83"/>
    </row>
    <row r="505" spans="1:1">
      <c r="A505" s="83"/>
    </row>
    <row r="506" spans="1:1">
      <c r="A506" s="83"/>
    </row>
    <row r="507" spans="1:1">
      <c r="A507" s="83"/>
    </row>
    <row r="508" spans="1:1">
      <c r="A508" s="83"/>
    </row>
    <row r="509" spans="1:1">
      <c r="A509" s="83"/>
    </row>
    <row r="510" spans="1:1">
      <c r="A510" s="83"/>
    </row>
    <row r="511" spans="1:1">
      <c r="A511" s="83"/>
    </row>
    <row r="512" spans="1:1">
      <c r="A512" s="83"/>
    </row>
    <row r="513" spans="1:1">
      <c r="A513" s="83"/>
    </row>
    <row r="514" spans="1:1">
      <c r="A514" s="83"/>
    </row>
    <row r="515" spans="1:1">
      <c r="A515" s="83"/>
    </row>
    <row r="516" spans="1:1">
      <c r="A516" s="83"/>
    </row>
    <row r="517" spans="1:1">
      <c r="A517" s="83"/>
    </row>
    <row r="518" spans="1:1">
      <c r="A518" s="83"/>
    </row>
    <row r="519" spans="1:1">
      <c r="A519" s="83"/>
    </row>
    <row r="520" spans="1:1">
      <c r="A520" s="83"/>
    </row>
    <row r="521" spans="1:1">
      <c r="A521" s="83"/>
    </row>
    <row r="522" spans="1:1">
      <c r="A522" s="83"/>
    </row>
    <row r="523" spans="1:1">
      <c r="A523" s="83"/>
    </row>
    <row r="524" spans="1:1">
      <c r="A524" s="83"/>
    </row>
    <row r="525" spans="1:1">
      <c r="A525" s="83"/>
    </row>
    <row r="526" spans="1:1">
      <c r="A526" s="83"/>
    </row>
    <row r="527" spans="1:1">
      <c r="A527" s="83"/>
    </row>
    <row r="528" spans="1:1">
      <c r="A528" s="83"/>
    </row>
    <row r="529" spans="1:1">
      <c r="A529" s="83"/>
    </row>
    <row r="530" spans="1:1">
      <c r="A530" s="83"/>
    </row>
    <row r="531" spans="1:1">
      <c r="A531" s="83"/>
    </row>
    <row r="532" spans="1:1">
      <c r="A532" s="83"/>
    </row>
    <row r="533" spans="1:1">
      <c r="A533" s="83"/>
    </row>
    <row r="534" spans="1:1">
      <c r="A534" s="83"/>
    </row>
    <row r="535" spans="1:1">
      <c r="A535" s="83"/>
    </row>
    <row r="536" spans="1:1">
      <c r="A536" s="83"/>
    </row>
    <row r="537" spans="1:1">
      <c r="A537" s="83"/>
    </row>
    <row r="538" spans="1:1">
      <c r="A538" s="83"/>
    </row>
    <row r="539" spans="1:1">
      <c r="A539" s="83"/>
    </row>
    <row r="540" spans="1:1">
      <c r="A540" s="83"/>
    </row>
    <row r="541" spans="1:1">
      <c r="A541" s="83"/>
    </row>
    <row r="542" spans="1:1">
      <c r="A542" s="83"/>
    </row>
    <row r="543" spans="1:1">
      <c r="A543" s="83"/>
    </row>
    <row r="544" spans="1:1">
      <c r="A544" s="83"/>
    </row>
    <row r="545" spans="1:1">
      <c r="A545" s="83"/>
    </row>
    <row r="546" spans="1:1">
      <c r="A546" s="83"/>
    </row>
    <row r="547" spans="1:1">
      <c r="A547" s="83"/>
    </row>
    <row r="548" spans="1:1">
      <c r="A548" s="83"/>
    </row>
    <row r="549" spans="1:1">
      <c r="A549" s="83"/>
    </row>
    <row r="550" spans="1:1">
      <c r="A550" s="83"/>
    </row>
    <row r="551" spans="1:1">
      <c r="A551" s="83"/>
    </row>
    <row r="552" spans="1:1">
      <c r="A552" s="83"/>
    </row>
    <row r="553" spans="1:1">
      <c r="A553" s="83"/>
    </row>
    <row r="554" spans="1:1">
      <c r="A554" s="83"/>
    </row>
    <row r="555" spans="1:1">
      <c r="A555" s="83"/>
    </row>
    <row r="556" spans="1:1">
      <c r="A556" s="83"/>
    </row>
    <row r="557" spans="1:1">
      <c r="A557" s="83"/>
    </row>
    <row r="558" spans="1:1">
      <c r="A558" s="83"/>
    </row>
    <row r="559" spans="1:1">
      <c r="A559" s="83"/>
    </row>
    <row r="560" spans="1:1">
      <c r="A560" s="83"/>
    </row>
    <row r="561" spans="1:1">
      <c r="A561" s="83"/>
    </row>
    <row r="562" spans="1:1">
      <c r="A562" s="83"/>
    </row>
    <row r="563" spans="1:1">
      <c r="A563" s="83"/>
    </row>
    <row r="564" spans="1:1">
      <c r="A564" s="83"/>
    </row>
    <row r="565" spans="1:1">
      <c r="A565" s="83"/>
    </row>
    <row r="566" spans="1:1">
      <c r="A566" s="83"/>
    </row>
    <row r="567" spans="1:1">
      <c r="A567" s="83"/>
    </row>
    <row r="568" spans="1:1">
      <c r="A568" s="83"/>
    </row>
    <row r="569" spans="1:1">
      <c r="A569" s="83"/>
    </row>
    <row r="570" spans="1:1">
      <c r="A570" s="83"/>
    </row>
    <row r="571" spans="1:1">
      <c r="A571" s="83"/>
    </row>
    <row r="572" spans="1:1">
      <c r="A572" s="83"/>
    </row>
    <row r="573" spans="1:1">
      <c r="A573" s="83"/>
    </row>
    <row r="574" spans="1:1">
      <c r="A574" s="83"/>
    </row>
    <row r="575" spans="1:1">
      <c r="A575" s="83"/>
    </row>
    <row r="576" spans="1:1">
      <c r="A576" s="83"/>
    </row>
    <row r="577" spans="1:1">
      <c r="A577" s="83"/>
    </row>
    <row r="578" spans="1:1">
      <c r="A578" s="83"/>
    </row>
    <row r="579" spans="1:1">
      <c r="A579" s="83"/>
    </row>
    <row r="580" spans="1:1">
      <c r="A580" s="83"/>
    </row>
    <row r="581" spans="1:1">
      <c r="A581" s="83"/>
    </row>
    <row r="582" spans="1:1">
      <c r="A582" s="83"/>
    </row>
    <row r="583" spans="1:1">
      <c r="A583" s="83"/>
    </row>
    <row r="584" spans="1:1">
      <c r="A584" s="83"/>
    </row>
    <row r="585" spans="1:1">
      <c r="A585" s="83"/>
    </row>
    <row r="586" spans="1:1">
      <c r="A586" s="83"/>
    </row>
    <row r="587" spans="1:1">
      <c r="A587" s="83"/>
    </row>
    <row r="588" spans="1:1">
      <c r="A588" s="83"/>
    </row>
    <row r="589" spans="1:1">
      <c r="A589" s="83"/>
    </row>
    <row r="590" spans="1:1">
      <c r="A590" s="83"/>
    </row>
    <row r="591" spans="1:1">
      <c r="A591" s="83"/>
    </row>
    <row r="592" spans="1:1">
      <c r="A592" s="83"/>
    </row>
    <row r="593" spans="1:1">
      <c r="A593" s="83"/>
    </row>
    <row r="594" spans="1:1">
      <c r="A594" s="83"/>
    </row>
    <row r="595" spans="1:1">
      <c r="A595" s="83"/>
    </row>
    <row r="596" spans="1:1">
      <c r="A596" s="83"/>
    </row>
    <row r="597" spans="1:1">
      <c r="A597" s="83"/>
    </row>
    <row r="598" spans="1:1">
      <c r="A598" s="83"/>
    </row>
    <row r="599" spans="1:1">
      <c r="A599" s="83"/>
    </row>
    <row r="600" spans="1:1">
      <c r="A600" s="83"/>
    </row>
    <row r="601" spans="1:1">
      <c r="A601" s="83"/>
    </row>
    <row r="602" spans="1:1">
      <c r="A602" s="83"/>
    </row>
    <row r="603" spans="1:1">
      <c r="A603" s="83"/>
    </row>
    <row r="604" spans="1:1">
      <c r="A604" s="83"/>
    </row>
    <row r="605" spans="1:1">
      <c r="A605" s="83"/>
    </row>
    <row r="606" spans="1:1">
      <c r="A606" s="83"/>
    </row>
    <row r="607" spans="1:1">
      <c r="A607" s="83"/>
    </row>
    <row r="608" spans="1:1">
      <c r="A608" s="83"/>
    </row>
    <row r="609" spans="1:1">
      <c r="A609" s="83"/>
    </row>
    <row r="610" spans="1:1">
      <c r="A610" s="83"/>
    </row>
    <row r="611" spans="1:1">
      <c r="A611" s="83"/>
    </row>
    <row r="612" spans="1:1">
      <c r="A612" s="83"/>
    </row>
    <row r="613" spans="1:1">
      <c r="A613" s="83"/>
    </row>
    <row r="614" spans="1:1">
      <c r="A614" s="83"/>
    </row>
    <row r="615" spans="1:1">
      <c r="A615" s="83"/>
    </row>
  </sheetData>
  <mergeCells count="30">
    <mergeCell ref="U135:AF137"/>
    <mergeCell ref="B32:L32"/>
    <mergeCell ref="A94:L94"/>
    <mergeCell ref="B124:L126"/>
    <mergeCell ref="B69:L69"/>
    <mergeCell ref="B72:L72"/>
    <mergeCell ref="J41:L41"/>
    <mergeCell ref="J42:L42"/>
    <mergeCell ref="U126:AF127"/>
    <mergeCell ref="U129:AF133"/>
    <mergeCell ref="B29:L29"/>
    <mergeCell ref="B187:L187"/>
    <mergeCell ref="B108:L110"/>
    <mergeCell ref="B129:L131"/>
    <mergeCell ref="B62:L63"/>
    <mergeCell ref="B181:L181"/>
    <mergeCell ref="B92:L92"/>
    <mergeCell ref="J137:L137"/>
    <mergeCell ref="B35:L35"/>
    <mergeCell ref="B132:L132"/>
    <mergeCell ref="B26:L26"/>
    <mergeCell ref="A7:L7"/>
    <mergeCell ref="B19:L20"/>
    <mergeCell ref="A1:L1"/>
    <mergeCell ref="A2:L2"/>
    <mergeCell ref="A3:L3"/>
    <mergeCell ref="A4:L4"/>
    <mergeCell ref="A5:L5"/>
    <mergeCell ref="B15:L17"/>
    <mergeCell ref="B10:L13"/>
  </mergeCells>
  <phoneticPr fontId="0" type="noConversion"/>
  <printOptions horizontalCentered="1"/>
  <pageMargins left="0.23622047244094491" right="0.23622047244094491" top="0.47244094488188981" bottom="0" header="0.43307086614173229" footer="0.51181102362204722"/>
  <pageSetup paperSize="9" scale="80" orientation="portrait" horizontalDpi="300" verticalDpi="300" r:id="rId1"/>
  <headerFooter alignWithMargins="0"/>
  <rowBreaks count="3" manualBreakCount="3">
    <brk id="63" max="11" man="1"/>
    <brk id="92" max="11" man="1"/>
    <brk id="165" max="23" man="1"/>
  </rowBreaks>
  <colBreaks count="1" manualBreakCount="1">
    <brk id="20" max="1048575" man="1"/>
  </colBreaks>
  <ignoredErrors>
    <ignoredError sqref="J119 J1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Statements</vt:lpstr>
      <vt:lpstr>Balance Sheet</vt:lpstr>
      <vt:lpstr>Statement of Changes in Equity</vt:lpstr>
      <vt:lpstr>Cash Flow Statement</vt:lpstr>
      <vt:lpstr>Notes</vt:lpstr>
      <vt:lpstr>'Balance Sheet'!Print_Area</vt:lpstr>
      <vt:lpstr>'Cash Flow Statement'!Print_Area</vt:lpstr>
      <vt:lpstr>'Income Statements'!Print_Area</vt:lpstr>
      <vt:lpstr>Notes!Print_Area</vt:lpstr>
      <vt:lpstr>'Statement of Changes in Equity'!Print_Area</vt:lpstr>
      <vt:lpstr>'Balance Sheet'!Print_Titles</vt:lpstr>
      <vt:lpstr>'Cash Flow Statement'!Print_Titles</vt:lpstr>
    </vt:vector>
  </TitlesOfParts>
  <Company>iet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iet</dc:creator>
  <cp:lastModifiedBy>Sing Guan</cp:lastModifiedBy>
  <cp:lastPrinted>2015-02-26T09:01:13Z</cp:lastPrinted>
  <dcterms:created xsi:type="dcterms:W3CDTF">2001-10-16T10:02:43Z</dcterms:created>
  <dcterms:modified xsi:type="dcterms:W3CDTF">2015-02-27T08:21:02Z</dcterms:modified>
</cp:coreProperties>
</file>